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codeName="ThisWorkbook"/>
  <mc:AlternateContent xmlns:mc="http://schemas.openxmlformats.org/markup-compatibility/2006">
    <mc:Choice Requires="x15">
      <x15ac:absPath xmlns:x15ac="http://schemas.microsoft.com/office/spreadsheetml/2010/11/ac" url="/Users/raymondfrost/Desktop/NBES/"/>
    </mc:Choice>
  </mc:AlternateContent>
  <xr:revisionPtr revIDLastSave="0" documentId="13_ncr:1_{E5270D1C-B90A-B74E-9B2A-7D1EC725F2B7}" xr6:coauthVersionLast="47" xr6:coauthVersionMax="47" xr10:uidLastSave="{00000000-0000-0000-0000-000000000000}"/>
  <bookViews>
    <workbookView xWindow="0" yWindow="780" windowWidth="34200" windowHeight="21360" tabRatio="924" activeTab="1" xr2:uid="{00000000-000D-0000-FFFF-FFFF00000000}"/>
  </bookViews>
  <sheets>
    <sheet name="SCORECHART" sheetId="71" r:id="rId1"/>
    <sheet name="SCORECHART (2)" sheetId="74" r:id="rId2"/>
  </sheets>
  <definedNames>
    <definedName name="__123Graph_A" localSheetId="0" hidden="1">#REF!</definedName>
    <definedName name="__123Graph_A" localSheetId="1" hidden="1">#REF!</definedName>
    <definedName name="__123Graph_A" hidden="1">#REF!</definedName>
    <definedName name="__123Graph_X" localSheetId="0" hidden="1">#REF!</definedName>
    <definedName name="__123Graph_X" localSheetId="1" hidden="1">#REF!</definedName>
    <definedName name="__123Graph_X" hidden="1">#REF!</definedName>
    <definedName name="_Regression_Out" localSheetId="0" hidden="1">#REF!</definedName>
    <definedName name="_Regression_Out" localSheetId="1" hidden="1">#REF!</definedName>
    <definedName name="_Regression_Out" hidden="1">#REF!</definedName>
    <definedName name="_Regression_X" localSheetId="0" hidden="1">#REF!</definedName>
    <definedName name="_Regression_X" localSheetId="1" hidden="1">#REF!</definedName>
    <definedName name="_Regression_X" hidden="1">#REF!</definedName>
    <definedName name="_Regression_Y" localSheetId="0" hidden="1">#REF!</definedName>
    <definedName name="_Regression_Y" localSheetId="1" hidden="1">#REF!</definedName>
    <definedName name="_Regression_Y" hidden="1">#REF!</definedName>
    <definedName name="abc" hidden="1">#REF!</definedName>
    <definedName name="Left">#REF!</definedName>
    <definedName name="MLR" localSheetId="0" hidden="1">#REF!</definedName>
    <definedName name="MLR" localSheetId="1" hidden="1">#REF!</definedName>
    <definedName name="MLR" hidden="1">#REF!</definedName>
    <definedName name="Right">#REF!</definedName>
    <definedName name="STWBD_StatToolsBoxPlot_DefaultDataFormat" hidden="1">" 0"</definedName>
    <definedName name="STWBD_StatToolsBoxPlot_HasDefaultInfo" hidden="1">"TRUE"</definedName>
    <definedName name="STWBD_StatToolsBoxPlot_IncludeKey" hidden="1">"FALSE"</definedName>
    <definedName name="STWBD_StatToolsBoxPlot_VariableList" hidden="1">1</definedName>
    <definedName name="STWBD_StatToolsBoxPlot_VariableList_1" hidden="1">"U_x0001_VG182E5E4D206CFCF8_x0001_"</definedName>
    <definedName name="STWBD_StatToolsBoxPlot_VarSelectorDefaultDataSet" hidden="1">"DG1872AA41"</definedName>
    <definedName name="STWBD_StatToolsCorrAndCovar_CorrelationTable" hidden="1">"TRUE"</definedName>
    <definedName name="STWBD_StatToolsCorrAndCovar_CovarianceTable" hidden="1">"FALSE"</definedName>
    <definedName name="STWBD_StatToolsCorrAndCovar_HasDefaultInfo" hidden="1">"TRUE"</definedName>
    <definedName name="STWBD_StatToolsCorrAndCovar_TableStructure" hidden="1">" 2"</definedName>
    <definedName name="STWBD_StatToolsCorrAndCovar_VariableList" hidden="1">7</definedName>
    <definedName name="STWBD_StatToolsCorrAndCovar_VariableList_1" hidden="1">"U_x0001_VG311DA99221362065_x0001_"</definedName>
    <definedName name="STWBD_StatToolsCorrAndCovar_VariableList_2" hidden="1">"U_x0001_VG28B6D35E1ECDE5FE_x0001_"</definedName>
    <definedName name="STWBD_StatToolsCorrAndCovar_VariableList_3" hidden="1">"U_x0001_VG30D0E3DFB4EE9D8_x0001_"</definedName>
    <definedName name="STWBD_StatToolsCorrAndCovar_VariableList_4" hidden="1">"U_x0001_VGAEB627D45EA2C0_x0001_"</definedName>
    <definedName name="STWBD_StatToolsCorrAndCovar_VariableList_5" hidden="1">"U_x0001_VGDA3D1C239F1E039_x0001_"</definedName>
    <definedName name="STWBD_StatToolsCorrAndCovar_VariableList_6" hidden="1">"U_x0001_VG2FB27BA4CCC867_x0001_"</definedName>
    <definedName name="STWBD_StatToolsCorrAndCovar_VariableList_7" hidden="1">"U_x0001_VG25CCE92D2B384754_x0001_"</definedName>
    <definedName name="STWBD_StatToolsCorrAndCovar_VarSelectorDefaultDataSet" hidden="1">"DG8698F88"</definedName>
    <definedName name="STWBD_StatToolsHistogram_BinMaximum" hidden="1">" 1.01E+300"</definedName>
    <definedName name="STWBD_StatToolsHistogram_BinMinimum" hidden="1">" 1.01E+300"</definedName>
    <definedName name="STWBD_StatToolsHistogram_DefaultDataFormat" hidden="1">" 0"</definedName>
    <definedName name="STWBD_StatToolsHistogram_HasDefaultInfo" hidden="1">"TRUE"</definedName>
    <definedName name="STWBD_StatToolsHistogram_NumBins" hidden="1">"-32767"</definedName>
    <definedName name="STWBD_StatToolsHistogram_VariableList" hidden="1">5</definedName>
    <definedName name="STWBD_StatToolsHistogram_VariableList_1" hidden="1">"U_x0001_VGC2EA1FE2DC6B63F_x0001_"</definedName>
    <definedName name="STWBD_StatToolsHistogram_VariableList_2" hidden="1">"U_x0001_VG1255019D37BD387B_x0001_"</definedName>
    <definedName name="STWBD_StatToolsHistogram_VariableList_3" hidden="1">"U_x0001_VG1DDD84DB3555E32F_x0001_"</definedName>
    <definedName name="STWBD_StatToolsHistogram_VariableList_4" hidden="1">"U_x0001_VG78B0AB97BC55E9_x0001_"</definedName>
    <definedName name="STWBD_StatToolsHistogram_VariableList_5" hidden="1">"U_x0001_VGCA7AED177BAD0C_x0001_"</definedName>
    <definedName name="STWBD_StatToolsHistogram_VarSelectorDefaultDataSet" hidden="1">"DG3ACEFB72"</definedName>
    <definedName name="STWBD_StatToolsHistogram_XAxisStyle" hidden="1">" 0"</definedName>
    <definedName name="STWBD_StatToolsHistogram_YAxisStyle" hidden="1">" 0"</definedName>
    <definedName name="STWBD_StatToolsOneVarSummary_Count" hidden="1">"FALSE"</definedName>
    <definedName name="STWBD_StatToolsOneVarSummary_DefaultDataFormat" hidden="1">" 0"</definedName>
    <definedName name="STWBD_StatToolsOneVarSummary_FirstQuartile" hidden="1">"TRUE"</definedName>
    <definedName name="STWBD_StatToolsOneVarSummary_HasDefaultInfo" hidden="1">"TRUE"</definedName>
    <definedName name="STWBD_StatToolsOneVarSummary_InterQuartileRange" hidden="1">"FALSE"</definedName>
    <definedName name="STWBD_StatToolsOneVarSummary_Kurtosis" hidden="1">"FALSE"</definedName>
    <definedName name="STWBD_StatToolsOneVarSummary_Maximum" hidden="1">"TRUE"</definedName>
    <definedName name="STWBD_StatToolsOneVarSummary_Mean" hidden="1">"TRUE"</definedName>
    <definedName name="STWBD_StatToolsOneVarSummary_MeanAbsDeviation" hidden="1">"FALSE"</definedName>
    <definedName name="STWBD_StatToolsOneVarSummary_Median" hidden="1">"TRUE"</definedName>
    <definedName name="STWBD_StatToolsOneVarSummary_Minimum" hidden="1">"TRUE"</definedName>
    <definedName name="STWBD_StatToolsOneVarSummary_OtherPercentiles" hidden="1">"TRUE"</definedName>
    <definedName name="STWBD_StatToolsOneVarSummary_PercentileList" hidden="1">" .01, .025, .05, .1, .2, .8, .9, .95, .975, .99"</definedName>
    <definedName name="STWBD_StatToolsOneVarSummary_Range" hidden="1">"FALSE"</definedName>
    <definedName name="STWBD_StatToolsOneVarSummary_Skewness" hidden="1">"FALSE"</definedName>
    <definedName name="STWBD_StatToolsOneVarSummary_StandardDeviation" hidden="1">"TRUE"</definedName>
    <definedName name="STWBD_StatToolsOneVarSummary_Sum" hidden="1">"FALSE"</definedName>
    <definedName name="STWBD_StatToolsOneVarSummary_ThirdQuartile" hidden="1">"TRUE"</definedName>
    <definedName name="STWBD_StatToolsOneVarSummary_VariableList" hidden="1">5</definedName>
    <definedName name="STWBD_StatToolsOneVarSummary_VariableList_1" hidden="1">"U_x0001_VG3400DDF0948AEF1_x0001_"</definedName>
    <definedName name="STWBD_StatToolsOneVarSummary_VariableList_2" hidden="1">"U_x0001_VG182E5E4D206CFCF8_x0001_"</definedName>
    <definedName name="STWBD_StatToolsOneVarSummary_VariableList_3" hidden="1">"U_x0001_VG35C6311DBAB6322_x0001_"</definedName>
    <definedName name="STWBD_StatToolsOneVarSummary_VariableList_4" hidden="1">"U_x0001_VG8D4EB183A594303_x0001_"</definedName>
    <definedName name="STWBD_StatToolsOneVarSummary_VariableList_5" hidden="1">"U_x0001_VG33484C382EA22499_x0001_"</definedName>
    <definedName name="STWBD_StatToolsOneVarSummary_Variance" hidden="1">"FALSE"</definedName>
    <definedName name="STWBD_StatToolsOneVarSummary_VarSelectorDefaultDataSet" hidden="1">"DG1872AA41"</definedName>
    <definedName name="STWBD_StatToolsScatterplot_DisplayCorrelationCoefficient" hidden="1">"FALSE"</definedName>
    <definedName name="STWBD_StatToolsScatterplot_HasDefaultInfo" hidden="1">"TRUE"</definedName>
    <definedName name="STWBD_StatToolsScatterplot_VarSelectorDefaultDataSet" hidden="1">"DG8698F88"</definedName>
    <definedName name="STWBD_StatToolsScatterplot_XVariableList" hidden="1">2</definedName>
    <definedName name="STWBD_StatToolsScatterplot_XVariableList_1" hidden="1">"U_x0001_VG28B6D35E1ECDE5FE_x0001_"</definedName>
    <definedName name="STWBD_StatToolsScatterplot_XVariableList_2" hidden="1">"U_x0001_VG2FB27BA4CCC867_x0001_"</definedName>
    <definedName name="STWBD_StatToolsScatterplot_YVariableList" hidden="1">1</definedName>
    <definedName name="STWBD_StatToolsScatterplot_YVariableList_1" hidden="1">"U_x0001_VG311DA99221362065_x0001_"</definedName>
    <definedName name="TestCase">#REF!</definedName>
    <definedName name="Two_Taile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C417" i="74" l="1"/>
  <c r="AD416" i="74"/>
  <c r="DD406" i="74"/>
  <c r="AE405" i="74"/>
  <c r="DD396" i="74"/>
  <c r="DD417" i="74" s="1"/>
  <c r="AE395" i="74"/>
  <c r="AE416" i="74" s="1"/>
  <c r="DD385" i="74"/>
  <c r="AE384" i="74"/>
  <c r="DC375" i="74"/>
  <c r="AD374" i="74"/>
  <c r="DD365" i="74"/>
  <c r="DD366" i="74" s="1"/>
  <c r="DD367" i="74" s="1"/>
  <c r="DD368" i="74" s="1"/>
  <c r="DD369" i="74" s="1"/>
  <c r="DD370" i="74" s="1"/>
  <c r="DD371" i="74" s="1"/>
  <c r="AE364" i="74"/>
  <c r="AE365" i="74" s="1"/>
  <c r="AE366" i="74" s="1"/>
  <c r="AE367" i="74" s="1"/>
  <c r="AE368" i="74" s="1"/>
  <c r="AE369" i="74" s="1"/>
  <c r="AE370" i="74" s="1"/>
  <c r="DI355" i="74"/>
  <c r="DI354" i="74"/>
  <c r="DD354" i="74"/>
  <c r="DR289" i="74" s="1"/>
  <c r="AJ354" i="74"/>
  <c r="AJ353" i="74"/>
  <c r="AE353" i="74"/>
  <c r="AS288" i="74" s="1"/>
  <c r="DI352" i="74"/>
  <c r="AJ351" i="74"/>
  <c r="DF329" i="74"/>
  <c r="DH329" i="74" s="1" a="1"/>
  <c r="DH329" i="74" s="1"/>
  <c r="AG328" i="74"/>
  <c r="AI328" i="74" s="1" a="1"/>
  <c r="AI328" i="74" s="1"/>
  <c r="DC314" i="74"/>
  <c r="AD313" i="74"/>
  <c r="DN310" i="74"/>
  <c r="DN309" i="74"/>
  <c r="AO309" i="74"/>
  <c r="DN308" i="74"/>
  <c r="AO308" i="74"/>
  <c r="DN307" i="74"/>
  <c r="AO307" i="74"/>
  <c r="DN306" i="74"/>
  <c r="AO306" i="74"/>
  <c r="DN305" i="74"/>
  <c r="AO305" i="74"/>
  <c r="DN304" i="74"/>
  <c r="AO304" i="74"/>
  <c r="DN303" i="74"/>
  <c r="AO303" i="74"/>
  <c r="DN302" i="74"/>
  <c r="AO302" i="74"/>
  <c r="DN301" i="74"/>
  <c r="AO301" i="74"/>
  <c r="DN300" i="74"/>
  <c r="AO300" i="74"/>
  <c r="AN300" i="74"/>
  <c r="DN299" i="74"/>
  <c r="AO299" i="74"/>
  <c r="DN298" i="74"/>
  <c r="AO298" i="74"/>
  <c r="DN297" i="74"/>
  <c r="AO297" i="74"/>
  <c r="DN296" i="74"/>
  <c r="AO296" i="74"/>
  <c r="DN295" i="74"/>
  <c r="AO295" i="74"/>
  <c r="DN294" i="74"/>
  <c r="AO294" i="74"/>
  <c r="AO293" i="74"/>
  <c r="DE292" i="74"/>
  <c r="DE301" i="74" s="1"/>
  <c r="DE310" i="74" s="1" a="1"/>
  <c r="DE310" i="74" s="1"/>
  <c r="DD292" i="74"/>
  <c r="DD301" i="74" s="1"/>
  <c r="DD310" i="74" s="1"/>
  <c r="DC348" i="74" s="1"/>
  <c r="DC292" i="74"/>
  <c r="DC301" i="74" s="1"/>
  <c r="DG291" i="74"/>
  <c r="DG300" i="74" s="1"/>
  <c r="DG309" i="74" s="1" a="1"/>
  <c r="DG309" i="74" s="1"/>
  <c r="DF291" i="74"/>
  <c r="DF300" i="74" s="1"/>
  <c r="DF309" i="74" s="1" a="1"/>
  <c r="DF309" i="74" s="1"/>
  <c r="DE291" i="74"/>
  <c r="DE300" i="74" s="1"/>
  <c r="DE309" i="74" s="1" a="1"/>
  <c r="DE309" i="74" s="1"/>
  <c r="AF291" i="74"/>
  <c r="AF300" i="74" s="1"/>
  <c r="AF309" i="74" s="1" a="1"/>
  <c r="AF309" i="74" s="1"/>
  <c r="AE291" i="74"/>
  <c r="AE300" i="74" s="1"/>
  <c r="AE309" i="74" s="1"/>
  <c r="AD347" i="74" s="1"/>
  <c r="AD291" i="74"/>
  <c r="AD300" i="74" s="1"/>
  <c r="AH290" i="74"/>
  <c r="AH299" i="74" s="1"/>
  <c r="AH308" i="74" s="1" a="1"/>
  <c r="AH308" i="74" s="1"/>
  <c r="AG290" i="74"/>
  <c r="AG299" i="74" s="1"/>
  <c r="AG308" i="74" s="1" a="1"/>
  <c r="AG308" i="74" s="1"/>
  <c r="AF290" i="74"/>
  <c r="AF299" i="74" s="1"/>
  <c r="AF308" i="74" s="1" a="1"/>
  <c r="AF308" i="74" s="1"/>
  <c r="DE289" i="74"/>
  <c r="DE298" i="74" s="1"/>
  <c r="DE307" i="74" s="1" a="1"/>
  <c r="DE307" i="74" s="1"/>
  <c r="DD289" i="74"/>
  <c r="DD298" i="74" s="1"/>
  <c r="DD307" i="74" s="1"/>
  <c r="DC344" i="74" s="1"/>
  <c r="DC289" i="74"/>
  <c r="DC298" i="74" s="1"/>
  <c r="DC307" i="74" s="1"/>
  <c r="DU288" i="74" s="1"/>
  <c r="DF288" i="74"/>
  <c r="DF297" i="74" s="1"/>
  <c r="DF306" i="74" s="1"/>
  <c r="DE288" i="74"/>
  <c r="DE297" i="74" s="1"/>
  <c r="DE306" i="74" s="1" a="1"/>
  <c r="DE306" i="74" s="1"/>
  <c r="DD288" i="74"/>
  <c r="DD297" i="74" s="1"/>
  <c r="DD306" i="74" s="1"/>
  <c r="DC343" i="74" s="1"/>
  <c r="DC288" i="74"/>
  <c r="DC297" i="74" s="1"/>
  <c r="DC306" i="74" s="1"/>
  <c r="DT288" i="74" s="1"/>
  <c r="AF288" i="74"/>
  <c r="AF297" i="74" s="1"/>
  <c r="AF306" i="74" s="1" a="1"/>
  <c r="AF306" i="74" s="1"/>
  <c r="AE288" i="74"/>
  <c r="AE297" i="74" s="1"/>
  <c r="AE306" i="74" s="1"/>
  <c r="AD343" i="74" s="1"/>
  <c r="AD288" i="74"/>
  <c r="AD297" i="74" s="1"/>
  <c r="AD306" i="74" s="1"/>
  <c r="AV287" i="74" s="1"/>
  <c r="DJ287" i="74"/>
  <c r="DJ296" i="74" s="1"/>
  <c r="DJ305" i="74" s="1"/>
  <c r="DC313" i="74" s="1"/>
  <c r="DI287" i="74"/>
  <c r="DI296" i="74" s="1"/>
  <c r="DI305" i="74" s="1"/>
  <c r="DH287" i="74"/>
  <c r="DH296" i="74" s="1"/>
  <c r="DH305" i="74" s="1"/>
  <c r="EA295" i="74" s="1"/>
  <c r="DG287" i="74"/>
  <c r="DG296" i="74" s="1"/>
  <c r="DG305" i="74" s="1"/>
  <c r="AG287" i="74"/>
  <c r="AG296" i="74" s="1"/>
  <c r="AG305" i="74" s="1"/>
  <c r="AF287" i="74"/>
  <c r="AF296" i="74" s="1"/>
  <c r="AF305" i="74" s="1" a="1"/>
  <c r="AF305" i="74" s="1"/>
  <c r="AE287" i="74"/>
  <c r="AE296" i="74" s="1"/>
  <c r="AE305" i="74" s="1"/>
  <c r="AD342" i="74" s="1"/>
  <c r="AD287" i="74"/>
  <c r="AD296" i="74" s="1"/>
  <c r="AD305" i="74" s="1"/>
  <c r="DG286" i="74"/>
  <c r="DG295" i="74" s="1"/>
  <c r="DF286" i="74"/>
  <c r="DF295" i="74" s="1"/>
  <c r="DE286" i="74"/>
  <c r="DE295" i="74" s="1"/>
  <c r="AK286" i="74"/>
  <c r="AK295" i="74" s="1"/>
  <c r="AK304" i="74" s="1"/>
  <c r="AJ286" i="74"/>
  <c r="AJ295" i="74" s="1"/>
  <c r="AJ304" i="74" s="1"/>
  <c r="AI286" i="74"/>
  <c r="AI295" i="74" s="1"/>
  <c r="AI304" i="74" s="1"/>
  <c r="AH286" i="74"/>
  <c r="AH295" i="74" s="1"/>
  <c r="AH304" i="74" s="1"/>
  <c r="AH285" i="74"/>
  <c r="AH294" i="74" s="1"/>
  <c r="AG285" i="74"/>
  <c r="AG294" i="74" s="1"/>
  <c r="AF285" i="74"/>
  <c r="AF294" i="74" s="1"/>
  <c r="G65" i="74"/>
  <c r="AG291" i="74" s="1"/>
  <c r="AG300" i="74" s="1"/>
  <c r="AG309" i="74" s="1"/>
  <c r="K64" i="74"/>
  <c r="AK290" i="74" s="1"/>
  <c r="AK299" i="74" s="1"/>
  <c r="AK308" i="74" s="1" a="1"/>
  <c r="AK308" i="74" s="1"/>
  <c r="J64" i="74"/>
  <c r="AJ290" i="74" s="1"/>
  <c r="AJ299" i="74" s="1"/>
  <c r="AJ308" i="74" s="1" a="1"/>
  <c r="AJ308" i="74" s="1"/>
  <c r="I64" i="74"/>
  <c r="AI290" i="74" s="1"/>
  <c r="AI299" i="74" s="1"/>
  <c r="AI308" i="74" s="1" a="1"/>
  <c r="AI308" i="74" s="1"/>
  <c r="K62" i="74"/>
  <c r="G62" i="74"/>
  <c r="AG288" i="74" s="1"/>
  <c r="AG297" i="74" s="1"/>
  <c r="AG306" i="74" s="1"/>
  <c r="AO61" i="74"/>
  <c r="DF292" i="74" s="1"/>
  <c r="DF301" i="74" s="1"/>
  <c r="DF310" i="74" s="1"/>
  <c r="K61" i="74"/>
  <c r="AS60" i="74"/>
  <c r="DJ291" i="74" s="1"/>
  <c r="DJ300" i="74" s="1"/>
  <c r="DJ309" i="74" s="1" a="1"/>
  <c r="DJ309" i="74" s="1"/>
  <c r="AR60" i="74"/>
  <c r="DI291" i="74" s="1"/>
  <c r="DI300" i="74" s="1"/>
  <c r="DI309" i="74" s="1" a="1"/>
  <c r="DI309" i="74" s="1"/>
  <c r="AQ60" i="74"/>
  <c r="DH291" i="74" s="1"/>
  <c r="DH300" i="74" s="1"/>
  <c r="DH309" i="74" s="1" a="1"/>
  <c r="DH309" i="74" s="1"/>
  <c r="K60" i="74"/>
  <c r="AK285" i="74" s="1"/>
  <c r="AK294" i="74" s="1"/>
  <c r="AK303" i="74" s="1" a="1"/>
  <c r="AK303" i="74" s="1"/>
  <c r="J60" i="74"/>
  <c r="AJ285" i="74" s="1"/>
  <c r="AJ294" i="74" s="1"/>
  <c r="AJ303" i="74" s="1" a="1"/>
  <c r="AJ303" i="74" s="1"/>
  <c r="I60" i="74"/>
  <c r="AI285" i="74" s="1"/>
  <c r="AI294" i="74" s="1"/>
  <c r="AI303" i="74" s="1" a="1"/>
  <c r="AI303" i="74" s="1"/>
  <c r="AS58" i="74"/>
  <c r="DJ289" i="74" s="1"/>
  <c r="DJ298" i="74" s="1"/>
  <c r="DJ307" i="74" s="1"/>
  <c r="AO58" i="74"/>
  <c r="DF289" i="74" s="1"/>
  <c r="DF298" i="74" s="1"/>
  <c r="DF307" i="74" s="1"/>
  <c r="AS57" i="74"/>
  <c r="DJ288" i="74" s="1"/>
  <c r="DJ297" i="74" s="1"/>
  <c r="DJ306" i="74" s="1"/>
  <c r="AS56" i="74"/>
  <c r="DJ286" i="74" s="1"/>
  <c r="DJ295" i="74" s="1"/>
  <c r="DJ304" i="74" s="1" a="1"/>
  <c r="DJ304" i="74" s="1"/>
  <c r="AR56" i="74"/>
  <c r="DI286" i="74" s="1"/>
  <c r="DI295" i="74" s="1"/>
  <c r="DI304" i="74" s="1" a="1"/>
  <c r="DI304" i="74" s="1"/>
  <c r="AQ56" i="74"/>
  <c r="DH286" i="74" s="1"/>
  <c r="DH295" i="74" s="1"/>
  <c r="DH304" i="74" s="1" a="1"/>
  <c r="DH304" i="74" s="1"/>
  <c r="J56" i="74"/>
  <c r="AN309" i="74" s="1"/>
  <c r="J55" i="74"/>
  <c r="AN308" i="74" s="1"/>
  <c r="J54" i="74"/>
  <c r="AN307" i="74" s="1"/>
  <c r="AC416" i="74" s="1"/>
  <c r="AF416" i="74" s="1"/>
  <c r="AF417" i="74" s="1"/>
  <c r="AF418" i="74" s="1"/>
  <c r="AF419" i="74" s="1"/>
  <c r="AF420" i="74" s="1"/>
  <c r="AF421" i="74" s="1"/>
  <c r="AF422" i="74" s="1"/>
  <c r="AF423" i="74" s="1"/>
  <c r="J53" i="74"/>
  <c r="AN306" i="74" s="1"/>
  <c r="AC405" i="74" s="1"/>
  <c r="AR52" i="74"/>
  <c r="DM310" i="74" s="1"/>
  <c r="J52" i="74"/>
  <c r="AN305" i="74" s="1"/>
  <c r="AJ357" i="74" s="1"/>
  <c r="AR51" i="74"/>
  <c r="DM309" i="74" s="1"/>
  <c r="J51" i="74"/>
  <c r="AN304" i="74" s="1"/>
  <c r="AC319" i="74" s="1"/>
  <c r="AR50" i="74"/>
  <c r="DM308" i="74" s="1"/>
  <c r="DB417" i="74" s="1"/>
  <c r="DE417" i="74" s="1"/>
  <c r="DE418" i="74" s="1"/>
  <c r="DE419" i="74" s="1"/>
  <c r="DE420" i="74" s="1"/>
  <c r="DE421" i="74" s="1"/>
  <c r="DE422" i="74" s="1"/>
  <c r="DE423" i="74" s="1"/>
  <c r="DE424" i="74" s="1"/>
  <c r="J50" i="74"/>
  <c r="AN303" i="74" s="1"/>
  <c r="AR49" i="74"/>
  <c r="DM307" i="74" s="1"/>
  <c r="DB406" i="74" s="1"/>
  <c r="J49" i="74"/>
  <c r="AN302" i="74" s="1"/>
  <c r="AR48" i="74"/>
  <c r="DM306" i="74" s="1"/>
  <c r="DI358" i="74" s="1"/>
  <c r="J48" i="74"/>
  <c r="AN301" i="74" s="1"/>
  <c r="AR47" i="74"/>
  <c r="DM305" i="74" s="1"/>
  <c r="DB320" i="74" s="1"/>
  <c r="DE320" i="74" s="1"/>
  <c r="J47" i="74"/>
  <c r="AR46" i="74"/>
  <c r="DM304" i="74" s="1"/>
  <c r="J46" i="74"/>
  <c r="AN299" i="74" s="1"/>
  <c r="AF345" i="74" s="1"/>
  <c r="AR45" i="74"/>
  <c r="DM303" i="74" s="1"/>
  <c r="J45" i="74"/>
  <c r="AN298" i="74" s="1"/>
  <c r="AC395" i="74" s="1"/>
  <c r="AF395" i="74" s="1"/>
  <c r="AF396" i="74" s="1"/>
  <c r="AF397" i="74" s="1"/>
  <c r="AF398" i="74" s="1"/>
  <c r="AF399" i="74" s="1"/>
  <c r="AF400" i="74" s="1"/>
  <c r="AF401" i="74" s="1"/>
  <c r="AF402" i="74" s="1"/>
  <c r="AR44" i="74"/>
  <c r="DM302" i="74" s="1"/>
  <c r="DV287" i="74" s="1"/>
  <c r="J44" i="74"/>
  <c r="AN297" i="74" s="1"/>
  <c r="AC384" i="74" s="1"/>
  <c r="H44" i="74"/>
  <c r="AR43" i="74"/>
  <c r="DM301" i="74" s="1"/>
  <c r="J43" i="74"/>
  <c r="AN296" i="74" s="1"/>
  <c r="AC374" i="74" s="1"/>
  <c r="AF374" i="74" s="1"/>
  <c r="AF375" i="74" s="1"/>
  <c r="AF376" i="74" s="1"/>
  <c r="AF377" i="74" s="1"/>
  <c r="AF378" i="74" s="1"/>
  <c r="AF379" i="74" s="1"/>
  <c r="AF380" i="74" s="1"/>
  <c r="AR42" i="74"/>
  <c r="DM300" i="74" s="1"/>
  <c r="DE346" i="74" s="1"/>
  <c r="J42" i="74"/>
  <c r="AN295" i="74" s="1"/>
  <c r="AC363" i="74" s="1"/>
  <c r="AF363" i="74" s="1"/>
  <c r="AF364" i="74" s="1"/>
  <c r="AF365" i="74" s="1"/>
  <c r="AF366" i="74" s="1"/>
  <c r="AF367" i="74" s="1"/>
  <c r="AF368" i="74" s="1"/>
  <c r="AF369" i="74" s="1"/>
  <c r="AF370" i="74" s="1"/>
  <c r="H42" i="74"/>
  <c r="I65" i="74" s="1"/>
  <c r="G42" i="74"/>
  <c r="C61" i="74" s="1"/>
  <c r="AR41" i="74"/>
  <c r="DM299" i="74" s="1"/>
  <c r="DB396" i="74" s="1"/>
  <c r="DE396" i="74" s="1"/>
  <c r="DE397" i="74" s="1"/>
  <c r="DE398" i="74" s="1"/>
  <c r="DE399" i="74" s="1"/>
  <c r="DE400" i="74" s="1"/>
  <c r="DE401" i="74" s="1"/>
  <c r="DE402" i="74" s="1"/>
  <c r="DE403" i="74" s="1"/>
  <c r="J41" i="74"/>
  <c r="AN294" i="74" s="1"/>
  <c r="BA240" i="74" s="1"/>
  <c r="AR40" i="74"/>
  <c r="DM298" i="74" s="1"/>
  <c r="DB385" i="74" s="1"/>
  <c r="AP40" i="74"/>
  <c r="AP43" i="74" s="1"/>
  <c r="DM286" i="74" s="1"/>
  <c r="DJ352" i="74" s="1"/>
  <c r="J40" i="74"/>
  <c r="AN293" i="74" s="1"/>
  <c r="AC352" i="74" s="1"/>
  <c r="AR39" i="74"/>
  <c r="DM297" i="74" s="1"/>
  <c r="DB375" i="74" s="1"/>
  <c r="DE375" i="74" s="1"/>
  <c r="DE376" i="74" s="1"/>
  <c r="DE377" i="74" s="1"/>
  <c r="DE378" i="74" s="1"/>
  <c r="DE379" i="74" s="1"/>
  <c r="DE380" i="74" s="1"/>
  <c r="DE381" i="74" s="1"/>
  <c r="AR38" i="74"/>
  <c r="DM296" i="74" s="1"/>
  <c r="DB364" i="74" s="1"/>
  <c r="DE364" i="74" s="1"/>
  <c r="DE365" i="74" s="1"/>
  <c r="DE366" i="74" s="1"/>
  <c r="DE367" i="74" s="1"/>
  <c r="DE368" i="74" s="1"/>
  <c r="DE369" i="74" s="1"/>
  <c r="DE370" i="74" s="1"/>
  <c r="DE371" i="74" s="1"/>
  <c r="AP38" i="74"/>
  <c r="AQ61" i="74" s="1"/>
  <c r="AO38" i="74"/>
  <c r="AK57" i="74" s="1"/>
  <c r="AR37" i="74"/>
  <c r="DM295" i="74" s="1"/>
  <c r="DZ241" i="74" s="1"/>
  <c r="AR36" i="74"/>
  <c r="DM294" i="74" s="1"/>
  <c r="DB353" i="74" s="1"/>
  <c r="AO31" i="74"/>
  <c r="DF93" i="74" s="1"/>
  <c r="DF102" i="74" s="1"/>
  <c r="DF111" i="74" s="1"/>
  <c r="AS30" i="74"/>
  <c r="DJ92" i="74" s="1"/>
  <c r="DJ101" i="74" s="1"/>
  <c r="DJ110" i="74" s="1" a="1"/>
  <c r="DJ110" i="74" s="1"/>
  <c r="AR30" i="74"/>
  <c r="AQ30" i="74"/>
  <c r="DH92" i="74" s="1"/>
  <c r="DH101" i="74" s="1"/>
  <c r="DH110" i="74" s="1" a="1"/>
  <c r="DH110" i="74" s="1"/>
  <c r="G30" i="74"/>
  <c r="K29" i="74"/>
  <c r="J29" i="74"/>
  <c r="AJ91" i="74" s="1"/>
  <c r="AJ100" i="74" s="1"/>
  <c r="AJ109" i="74" s="1" a="1"/>
  <c r="AJ109" i="74" s="1"/>
  <c r="I29" i="74"/>
  <c r="AI91" i="74" s="1"/>
  <c r="AI100" i="74" s="1"/>
  <c r="AI109" i="74" s="1" a="1"/>
  <c r="AI109" i="74" s="1"/>
  <c r="AS28" i="74"/>
  <c r="DJ90" i="74" s="1"/>
  <c r="DJ99" i="74" s="1"/>
  <c r="DJ108" i="74" s="1"/>
  <c r="AO28" i="74"/>
  <c r="AS27" i="74"/>
  <c r="DJ89" i="74" s="1"/>
  <c r="DJ98" i="74" s="1"/>
  <c r="DJ107" i="74" s="1"/>
  <c r="K27" i="74"/>
  <c r="AK89" i="74" s="1"/>
  <c r="AK98" i="74" s="1"/>
  <c r="AK107" i="74" s="1"/>
  <c r="G27" i="74"/>
  <c r="AG89" i="74" s="1"/>
  <c r="AG98" i="74" s="1"/>
  <c r="AG107" i="74" s="1"/>
  <c r="AS26" i="74"/>
  <c r="AR26" i="74"/>
  <c r="DI87" i="74" s="1"/>
  <c r="DI96" i="74" s="1"/>
  <c r="DI105" i="74" s="1" a="1"/>
  <c r="DI105" i="74" s="1"/>
  <c r="AQ26" i="74"/>
  <c r="DH87" i="74" s="1"/>
  <c r="DH96" i="74" s="1"/>
  <c r="DH105" i="74" s="1" a="1"/>
  <c r="DH105" i="74" s="1"/>
  <c r="K26" i="74"/>
  <c r="AK88" i="74" s="1"/>
  <c r="AK97" i="74" s="1"/>
  <c r="AK106" i="74" s="1"/>
  <c r="K25" i="74"/>
  <c r="J25" i="74"/>
  <c r="I25" i="74"/>
  <c r="AI86" i="74" s="1"/>
  <c r="AI95" i="74" s="1"/>
  <c r="AI104" i="74" s="1" a="1"/>
  <c r="AI104" i="74" s="1"/>
  <c r="AR22" i="74"/>
  <c r="DM111" i="74" s="1"/>
  <c r="AR21" i="74"/>
  <c r="AR20" i="74"/>
  <c r="DM109" i="74" s="1"/>
  <c r="DB218" i="74" s="1"/>
  <c r="DE218" i="74" s="1"/>
  <c r="DE219" i="74" s="1"/>
  <c r="DE220" i="74" s="1"/>
  <c r="DE221" i="74" s="1"/>
  <c r="DE222" i="74" s="1"/>
  <c r="DE223" i="74" s="1"/>
  <c r="DE224" i="74" s="1"/>
  <c r="DE225" i="74" s="1"/>
  <c r="AR19" i="74"/>
  <c r="DM108" i="74" s="1"/>
  <c r="DB207" i="74" s="1"/>
  <c r="DE211" i="74" s="1"/>
  <c r="AR18" i="74"/>
  <c r="DM107" i="74" s="1"/>
  <c r="DI159" i="74" s="1"/>
  <c r="DC218" i="74"/>
  <c r="AR17" i="74"/>
  <c r="DM106" i="74" s="1"/>
  <c r="DB121" i="74" s="1"/>
  <c r="AR16" i="74"/>
  <c r="DM105" i="74" s="1"/>
  <c r="AD217" i="74"/>
  <c r="AR15" i="74"/>
  <c r="DM104" i="74" s="1"/>
  <c r="AR14" i="74"/>
  <c r="DM103" i="74" s="1"/>
  <c r="DV88" i="74" s="1"/>
  <c r="AR13" i="74"/>
  <c r="DM102" i="74" s="1"/>
  <c r="DJ142" i="74" s="1"/>
  <c r="AR12" i="74"/>
  <c r="DM101" i="74" s="1"/>
  <c r="DE147" i="74" s="1"/>
  <c r="AR11" i="74"/>
  <c r="DM100" i="74" s="1"/>
  <c r="DB197" i="74" s="1"/>
  <c r="DE197" i="74" s="1"/>
  <c r="DE198" i="74" s="1"/>
  <c r="DE199" i="74" s="1"/>
  <c r="DE200" i="74" s="1"/>
  <c r="DE201" i="74" s="1"/>
  <c r="DE202" i="74" s="1"/>
  <c r="DE203" i="74" s="1"/>
  <c r="DE204" i="74" s="1"/>
  <c r="AR10" i="74"/>
  <c r="AP10" i="74"/>
  <c r="AR9" i="74"/>
  <c r="H9" i="74"/>
  <c r="AR8" i="74"/>
  <c r="DM97" i="74" s="1"/>
  <c r="DB165" i="74" s="1"/>
  <c r="DE165" i="74" s="1"/>
  <c r="DE166" i="74" s="1"/>
  <c r="DE167" i="74" s="1"/>
  <c r="DE168" i="74" s="1"/>
  <c r="DE169" i="74" s="1"/>
  <c r="DE170" i="74" s="1"/>
  <c r="DE171" i="74" s="1"/>
  <c r="DE172" i="74" s="1"/>
  <c r="AP8" i="74"/>
  <c r="AQ31" i="74" s="1"/>
  <c r="AO8" i="74"/>
  <c r="AK27" i="74" s="1"/>
  <c r="AK31" i="74" s="1"/>
  <c r="AR7" i="74"/>
  <c r="DM96" i="74" s="1"/>
  <c r="DZ42" i="74" s="1"/>
  <c r="H7" i="74"/>
  <c r="I30" i="74" s="1"/>
  <c r="AI92" i="74" s="1"/>
  <c r="AI101" i="74" s="1"/>
  <c r="AI110" i="74" s="1"/>
  <c r="G7" i="74"/>
  <c r="C26" i="74" s="1"/>
  <c r="AC88" i="74" s="1"/>
  <c r="DD207" i="74"/>
  <c r="AR6" i="74"/>
  <c r="DM95" i="74" s="1"/>
  <c r="DB154" i="74" s="1"/>
  <c r="AE206" i="74"/>
  <c r="DD197" i="74"/>
  <c r="DD218" i="74" s="1"/>
  <c r="AE196" i="74"/>
  <c r="AE217" i="74" s="1"/>
  <c r="DD186" i="74"/>
  <c r="AE185" i="74"/>
  <c r="DC176" i="74"/>
  <c r="AD175" i="74"/>
  <c r="DD166" i="74"/>
  <c r="DD167" i="74" s="1"/>
  <c r="DD168" i="74" s="1"/>
  <c r="DD169" i="74" s="1"/>
  <c r="DD170" i="74" s="1"/>
  <c r="DD171" i="74" s="1"/>
  <c r="DD172" i="74" s="1"/>
  <c r="AE165" i="74"/>
  <c r="AE166" i="74" s="1"/>
  <c r="AE167" i="74" s="1"/>
  <c r="AE168" i="74" s="1"/>
  <c r="AE169" i="74" s="1"/>
  <c r="AE170" i="74" s="1"/>
  <c r="AE171" i="74" s="1"/>
  <c r="DI156" i="74"/>
  <c r="DI155" i="74"/>
  <c r="DD155" i="74"/>
  <c r="DR90" i="74" s="1"/>
  <c r="AJ155" i="74"/>
  <c r="AJ154" i="74"/>
  <c r="AE154" i="74"/>
  <c r="AE197" i="74" s="1"/>
  <c r="AE218" i="74" s="1"/>
  <c r="DI153" i="74"/>
  <c r="AJ152" i="74"/>
  <c r="DF130" i="74"/>
  <c r="DH130" i="74" s="1" a="1"/>
  <c r="DH130" i="74" s="1"/>
  <c r="AG129" i="74"/>
  <c r="AI129" i="74" s="1" a="1"/>
  <c r="AI129" i="74" s="1"/>
  <c r="DC115" i="74"/>
  <c r="AD114" i="74"/>
  <c r="DN111" i="74"/>
  <c r="DN110" i="74"/>
  <c r="DM110" i="74"/>
  <c r="AO110" i="74"/>
  <c r="AN110" i="74"/>
  <c r="DN109" i="74"/>
  <c r="AO109" i="74"/>
  <c r="AN109" i="74"/>
  <c r="DN108" i="74"/>
  <c r="AO108" i="74"/>
  <c r="AN108" i="74"/>
  <c r="AC217" i="74" s="1"/>
  <c r="AF217" i="74" s="1"/>
  <c r="AF218" i="74" s="1"/>
  <c r="AF219" i="74" s="1"/>
  <c r="AF220" i="74" s="1"/>
  <c r="AF221" i="74" s="1"/>
  <c r="AF222" i="74" s="1"/>
  <c r="AF223" i="74" s="1"/>
  <c r="AF224" i="74" s="1"/>
  <c r="DN107" i="74"/>
  <c r="AO107" i="74"/>
  <c r="AN107" i="74"/>
  <c r="AC206" i="74" s="1"/>
  <c r="DN106" i="74"/>
  <c r="AO106" i="74"/>
  <c r="AN106" i="74"/>
  <c r="AJ158" i="74" s="1"/>
  <c r="DN105" i="74"/>
  <c r="AO105" i="74"/>
  <c r="AN105" i="74"/>
  <c r="AC120" i="74" s="1"/>
  <c r="AJ120" i="74" s="1"/>
  <c r="DN104" i="74"/>
  <c r="AO104" i="74"/>
  <c r="AN104" i="74"/>
  <c r="DN103" i="74"/>
  <c r="AO103" i="74"/>
  <c r="AN103" i="74"/>
  <c r="DN102" i="74"/>
  <c r="AO102" i="74"/>
  <c r="AN102" i="74"/>
  <c r="AU87" i="74" s="1"/>
  <c r="DN101" i="74"/>
  <c r="AO101" i="74"/>
  <c r="AN101" i="74"/>
  <c r="AK146" i="74" s="1"/>
  <c r="DN100" i="74"/>
  <c r="AO100" i="74"/>
  <c r="AN100" i="74"/>
  <c r="AF146" i="74" s="1"/>
  <c r="AG100" i="74"/>
  <c r="AG109" i="74" s="1" a="1"/>
  <c r="AG109" i="74" s="1"/>
  <c r="DN99" i="74"/>
  <c r="DM99" i="74"/>
  <c r="DB186" i="74" s="1"/>
  <c r="AO99" i="74"/>
  <c r="AN99" i="74"/>
  <c r="AC196" i="74" s="1"/>
  <c r="AF196" i="74" s="1"/>
  <c r="AF197" i="74" s="1"/>
  <c r="AF198" i="74" s="1"/>
  <c r="AF199" i="74" s="1"/>
  <c r="AF200" i="74" s="1"/>
  <c r="AF201" i="74" s="1"/>
  <c r="AF202" i="74" s="1"/>
  <c r="AF203" i="74" s="1"/>
  <c r="DN98" i="74"/>
  <c r="DM98" i="74"/>
  <c r="DB176" i="74" s="1"/>
  <c r="AO98" i="74"/>
  <c r="AN98" i="74"/>
  <c r="AC185" i="74" s="1"/>
  <c r="DN97" i="74"/>
  <c r="AO97" i="74"/>
  <c r="AN97" i="74"/>
  <c r="AC175" i="74" s="1"/>
  <c r="DN96" i="74"/>
  <c r="AO96" i="74"/>
  <c r="AN96" i="74"/>
  <c r="AC164" i="74" s="1"/>
  <c r="AF164" i="74" s="1"/>
  <c r="AF165" i="74" s="1"/>
  <c r="AF166" i="74" s="1"/>
  <c r="AF167" i="74" s="1"/>
  <c r="AF168" i="74" s="1"/>
  <c r="AF169" i="74" s="1"/>
  <c r="AF170" i="74" s="1"/>
  <c r="AF171" i="74" s="1"/>
  <c r="DN95" i="74"/>
  <c r="AO95" i="74"/>
  <c r="AN95" i="74"/>
  <c r="BA41" i="74" s="1"/>
  <c r="BA108" i="74" s="1"/>
  <c r="AO94" i="74"/>
  <c r="AN94" i="74"/>
  <c r="AC153" i="74" s="1"/>
  <c r="DE93" i="74"/>
  <c r="DE102" i="74" s="1"/>
  <c r="DE111" i="74" s="1" a="1"/>
  <c r="DE111" i="74" s="1"/>
  <c r="DD93" i="74"/>
  <c r="DD102" i="74" s="1"/>
  <c r="DD111" i="74" s="1"/>
  <c r="DC149" i="74" s="1"/>
  <c r="DC93" i="74"/>
  <c r="DC102" i="74" s="1"/>
  <c r="DI92" i="74"/>
  <c r="DI101" i="74" s="1"/>
  <c r="DI110" i="74" s="1" a="1"/>
  <c r="DI110" i="74" s="1"/>
  <c r="DG92" i="74"/>
  <c r="DG101" i="74" s="1"/>
  <c r="DG110" i="74" s="1" a="1"/>
  <c r="DG110" i="74" s="1"/>
  <c r="DF92" i="74"/>
  <c r="DF101" i="74" s="1"/>
  <c r="DF110" i="74" s="1" a="1"/>
  <c r="DF110" i="74" s="1"/>
  <c r="DE92" i="74"/>
  <c r="DE101" i="74" s="1"/>
  <c r="DE110" i="74" s="1" a="1"/>
  <c r="DE110" i="74" s="1"/>
  <c r="AG92" i="74"/>
  <c r="AG101" i="74" s="1"/>
  <c r="AG110" i="74" s="1"/>
  <c r="AF92" i="74"/>
  <c r="AF101" i="74" s="1"/>
  <c r="AF110" i="74" s="1" a="1"/>
  <c r="AF110" i="74" s="1"/>
  <c r="AE92" i="74"/>
  <c r="AE101" i="74" s="1"/>
  <c r="AE110" i="74" s="1"/>
  <c r="AD148" i="74" s="1"/>
  <c r="AD92" i="74"/>
  <c r="AD101" i="74" s="1"/>
  <c r="AK91" i="74"/>
  <c r="AK100" i="74" s="1"/>
  <c r="AK109" i="74" s="1" a="1"/>
  <c r="AK109" i="74" s="1"/>
  <c r="AH91" i="74"/>
  <c r="AH100" i="74" s="1"/>
  <c r="AH109" i="74" s="1" a="1"/>
  <c r="AH109" i="74" s="1"/>
  <c r="AG91" i="74"/>
  <c r="AF91" i="74"/>
  <c r="AF100" i="74" s="1"/>
  <c r="AF109" i="74" s="1" a="1"/>
  <c r="AF109" i="74" s="1"/>
  <c r="DF90" i="74"/>
  <c r="DF99" i="74" s="1"/>
  <c r="DF108" i="74" s="1"/>
  <c r="DE90" i="74"/>
  <c r="DE99" i="74" s="1"/>
  <c r="DE108" i="74" s="1" a="1"/>
  <c r="DE108" i="74" s="1"/>
  <c r="DD90" i="74"/>
  <c r="DD99" i="74" s="1"/>
  <c r="DD108" i="74" s="1"/>
  <c r="DC145" i="74" s="1"/>
  <c r="DC90" i="74"/>
  <c r="DC99" i="74" s="1"/>
  <c r="DC108" i="74" s="1"/>
  <c r="DU89" i="74"/>
  <c r="DF89" i="74"/>
  <c r="DF98" i="74" s="1"/>
  <c r="DF107" i="74" s="1"/>
  <c r="DE89" i="74"/>
  <c r="DE98" i="74" s="1"/>
  <c r="DE107" i="74" s="1" a="1"/>
  <c r="DE107" i="74" s="1"/>
  <c r="DD89" i="74"/>
  <c r="DD98" i="74" s="1"/>
  <c r="DD107" i="74" s="1"/>
  <c r="DC144" i="74" s="1"/>
  <c r="DC89" i="74"/>
  <c r="DC98" i="74" s="1"/>
  <c r="DC107" i="74" s="1"/>
  <c r="AF89" i="74"/>
  <c r="AF98" i="74" s="1"/>
  <c r="AF107" i="74" s="1" a="1"/>
  <c r="AF107" i="74" s="1"/>
  <c r="AE89" i="74"/>
  <c r="AE98" i="74" s="1"/>
  <c r="AE107" i="74" s="1"/>
  <c r="AD144" i="74" s="1"/>
  <c r="AD89" i="74"/>
  <c r="AD98" i="74" s="1"/>
  <c r="AD107" i="74" s="1"/>
  <c r="AV88" i="74" s="1"/>
  <c r="DJ88" i="74"/>
  <c r="DJ97" i="74" s="1"/>
  <c r="DJ106" i="74" s="1"/>
  <c r="DI88" i="74"/>
  <c r="DI97" i="74" s="1"/>
  <c r="DI106" i="74" s="1"/>
  <c r="DI143" i="74" s="1"/>
  <c r="DI148" i="74" s="1"/>
  <c r="DH88" i="74"/>
  <c r="DH97" i="74" s="1"/>
  <c r="DH106" i="74" s="1"/>
  <c r="DG88" i="74"/>
  <c r="DG97" i="74" s="1"/>
  <c r="DG106" i="74" s="1"/>
  <c r="AG88" i="74"/>
  <c r="AG97" i="74" s="1"/>
  <c r="AG106" i="74" s="1"/>
  <c r="AF88" i="74"/>
  <c r="AF97" i="74" s="1"/>
  <c r="AF106" i="74" s="1" a="1"/>
  <c r="AF106" i="74" s="1"/>
  <c r="AE88" i="74"/>
  <c r="AE97" i="74" s="1"/>
  <c r="AE106" i="74" s="1"/>
  <c r="AD143" i="74" s="1"/>
  <c r="AD88" i="74"/>
  <c r="AD97" i="74" s="1"/>
  <c r="AD106" i="74" s="1"/>
  <c r="DJ87" i="74"/>
  <c r="DJ96" i="74" s="1"/>
  <c r="DJ105" i="74" s="1" a="1"/>
  <c r="DJ105" i="74" s="1"/>
  <c r="DG87" i="74"/>
  <c r="DG96" i="74" s="1"/>
  <c r="DF87" i="74"/>
  <c r="DF96" i="74" s="1"/>
  <c r="DE87" i="74"/>
  <c r="DE96" i="74" s="1"/>
  <c r="AK87" i="74"/>
  <c r="AK96" i="74" s="1"/>
  <c r="AK105" i="74" s="1"/>
  <c r="AD113" i="74" s="1"/>
  <c r="AJ87" i="74"/>
  <c r="AJ96" i="74" s="1"/>
  <c r="AJ105" i="74" s="1"/>
  <c r="AJ142" i="74" s="1"/>
  <c r="AJ147" i="74" s="1"/>
  <c r="AI87" i="74"/>
  <c r="AI96" i="74" s="1"/>
  <c r="AI105" i="74" s="1"/>
  <c r="AH87" i="74"/>
  <c r="AH96" i="74" s="1"/>
  <c r="AH105" i="74" s="1"/>
  <c r="AK86" i="74"/>
  <c r="AK95" i="74" s="1"/>
  <c r="AK104" i="74" s="1" a="1"/>
  <c r="AK104" i="74" s="1"/>
  <c r="AJ86" i="74"/>
  <c r="AJ95" i="74" s="1"/>
  <c r="AJ104" i="74" s="1" a="1"/>
  <c r="AJ104" i="74" s="1"/>
  <c r="AH86" i="74"/>
  <c r="AH95" i="74" s="1"/>
  <c r="AG86" i="74"/>
  <c r="AG95" i="74" s="1"/>
  <c r="AF86" i="74"/>
  <c r="AF95" i="74" s="1"/>
  <c r="BU199" i="71"/>
  <c r="BU200" i="71"/>
  <c r="BU201" i="71"/>
  <c r="BU202" i="71"/>
  <c r="BU203" i="71"/>
  <c r="BU204" i="71"/>
  <c r="BU205" i="71"/>
  <c r="BU206" i="71"/>
  <c r="BU207" i="71"/>
  <c r="BU208" i="71"/>
  <c r="BU209" i="71"/>
  <c r="BU210" i="71"/>
  <c r="BU211" i="71"/>
  <c r="BU212" i="71"/>
  <c r="BU213" i="71"/>
  <c r="BU214" i="71"/>
  <c r="BU198" i="71"/>
  <c r="BU169" i="71"/>
  <c r="BU170" i="71"/>
  <c r="BU171" i="71"/>
  <c r="BU172" i="71"/>
  <c r="CM60" i="71" s="1"/>
  <c r="BU173" i="71"/>
  <c r="CM61" i="71" s="1"/>
  <c r="BU174" i="71"/>
  <c r="CM62" i="71" s="1"/>
  <c r="BU175" i="71"/>
  <c r="CM63" i="71" s="1"/>
  <c r="BU176" i="71"/>
  <c r="CM64" i="71" s="1"/>
  <c r="CV49" i="71" s="1"/>
  <c r="BU177" i="71"/>
  <c r="BU178" i="71"/>
  <c r="BU179" i="71"/>
  <c r="BU180" i="71"/>
  <c r="CM68" i="71" s="1"/>
  <c r="BU181" i="71"/>
  <c r="BU182" i="71"/>
  <c r="CM70" i="71" s="1"/>
  <c r="BU183" i="71"/>
  <c r="BU184" i="71"/>
  <c r="BU168" i="71"/>
  <c r="AM203" i="71"/>
  <c r="AM204" i="71"/>
  <c r="AM205" i="71"/>
  <c r="AM206" i="71"/>
  <c r="AM207" i="71"/>
  <c r="AM208" i="71"/>
  <c r="AM209" i="71"/>
  <c r="AM210" i="71"/>
  <c r="AM211" i="71"/>
  <c r="AM212" i="71"/>
  <c r="AM213" i="71"/>
  <c r="AM214" i="71"/>
  <c r="AM215" i="71"/>
  <c r="AM216" i="71"/>
  <c r="AM217" i="71"/>
  <c r="AM218" i="71"/>
  <c r="AM202" i="71"/>
  <c r="DA15" i="71"/>
  <c r="DA38" i="71"/>
  <c r="DA47" i="71"/>
  <c r="CE48" i="71"/>
  <c r="CF48" i="71"/>
  <c r="CG48" i="71"/>
  <c r="CG49" i="71"/>
  <c r="CH49" i="71"/>
  <c r="CI49" i="71"/>
  <c r="CJ49" i="71"/>
  <c r="CC50" i="71"/>
  <c r="CD50" i="71"/>
  <c r="CE50" i="71"/>
  <c r="CE59" i="71" s="1"/>
  <c r="CE68" i="71" s="1" a="1"/>
  <c r="CE68" i="71" s="1"/>
  <c r="CF50" i="71"/>
  <c r="CU50" i="71"/>
  <c r="CV50" i="71"/>
  <c r="CC51" i="71"/>
  <c r="CD51" i="71"/>
  <c r="CE51" i="71"/>
  <c r="CE60" i="71" s="1"/>
  <c r="CE69" i="71" s="1" a="1"/>
  <c r="CE69" i="71" s="1"/>
  <c r="CE53" i="71"/>
  <c r="CE62" i="71" s="1"/>
  <c r="CE71" i="71" s="1" a="1"/>
  <c r="CE71" i="71" s="1"/>
  <c r="CF53" i="71"/>
  <c r="CG53" i="71"/>
  <c r="CC54" i="71"/>
  <c r="CD54" i="71"/>
  <c r="CE54" i="71"/>
  <c r="CM56" i="71"/>
  <c r="CN56" i="71"/>
  <c r="CE57" i="71"/>
  <c r="CF57" i="71"/>
  <c r="CG57" i="71"/>
  <c r="CM57" i="71"/>
  <c r="CZ3" i="71" s="1"/>
  <c r="CZ39" i="71" s="1"/>
  <c r="CN57" i="71"/>
  <c r="CG58" i="71"/>
  <c r="CH58" i="71"/>
  <c r="CH67" i="71" s="1"/>
  <c r="DA10" i="71" s="1"/>
  <c r="CI58" i="71"/>
  <c r="CI67" i="71" s="1"/>
  <c r="CJ58" i="71"/>
  <c r="CM58" i="71"/>
  <c r="CN58" i="71"/>
  <c r="CC59" i="71"/>
  <c r="CC68" i="71" s="1"/>
  <c r="CD59" i="71"/>
  <c r="CF59" i="71"/>
  <c r="CM59" i="71"/>
  <c r="CN59" i="71"/>
  <c r="CC60" i="71"/>
  <c r="CD60" i="71"/>
  <c r="CN60" i="71"/>
  <c r="DA60" i="71"/>
  <c r="CN61" i="71"/>
  <c r="CF62" i="71"/>
  <c r="CG62" i="71"/>
  <c r="CN62" i="71"/>
  <c r="CC63" i="71"/>
  <c r="CD63" i="71"/>
  <c r="CE63" i="71"/>
  <c r="CN63" i="71"/>
  <c r="CN64" i="71"/>
  <c r="CM65" i="71"/>
  <c r="CN65" i="71"/>
  <c r="CM66" i="71"/>
  <c r="CN66" i="71"/>
  <c r="CG67" i="71"/>
  <c r="CJ67" i="71"/>
  <c r="CC75" i="71" s="1"/>
  <c r="CM67" i="71"/>
  <c r="CB82" i="71" s="1"/>
  <c r="CE82" i="71" s="1"/>
  <c r="CN67" i="71"/>
  <c r="CD68" i="71"/>
  <c r="CF68" i="71"/>
  <c r="CN68" i="71"/>
  <c r="CC69" i="71"/>
  <c r="CD69" i="71"/>
  <c r="CM69" i="71"/>
  <c r="CN69" i="71"/>
  <c r="DA69" i="71"/>
  <c r="CN70" i="71"/>
  <c r="CF71" i="71" a="1"/>
  <c r="CF71" i="71" s="1"/>
  <c r="CG71" i="71" a="1"/>
  <c r="CG71" i="71" s="1"/>
  <c r="CM71" i="71"/>
  <c r="CN71" i="71"/>
  <c r="CC72" i="71"/>
  <c r="CD72" i="71"/>
  <c r="CE72" i="71" a="1"/>
  <c r="CE72" i="71"/>
  <c r="CM72" i="71"/>
  <c r="CN72" i="71"/>
  <c r="DA74" i="71"/>
  <c r="DA75" i="71"/>
  <c r="CC76" i="71"/>
  <c r="DA88" i="71"/>
  <c r="DB329" i="74" a="1"/>
  <c r="CB91" i="71" a="1"/>
  <c r="AC129" i="74" a="1"/>
  <c r="DB130" i="74" a="1"/>
  <c r="AC328" i="74" a="1"/>
  <c r="AP27" i="74" l="1"/>
  <c r="AP28" i="74" s="1"/>
  <c r="DG90" i="74" s="1"/>
  <c r="DG99" i="74" s="1"/>
  <c r="DG108" i="74" s="1"/>
  <c r="EA249" i="74"/>
  <c r="EA259" i="74"/>
  <c r="EA281" i="74"/>
  <c r="EA262" i="74"/>
  <c r="EA332" i="74"/>
  <c r="EA247" i="74"/>
  <c r="EA253" i="74"/>
  <c r="EA273" i="74"/>
  <c r="EA285" i="74"/>
  <c r="DT287" i="74"/>
  <c r="EA297" i="74"/>
  <c r="EA269" i="74"/>
  <c r="EA271" i="74"/>
  <c r="DB89" i="74"/>
  <c r="DB93" i="74" s="1"/>
  <c r="DB102" i="74" s="1"/>
  <c r="DB111" i="74" s="1"/>
  <c r="EA248" i="74"/>
  <c r="EA255" i="74"/>
  <c r="EA258" i="74"/>
  <c r="EA263" i="74"/>
  <c r="EA275" i="74"/>
  <c r="EA277" i="74"/>
  <c r="EA252" i="74"/>
  <c r="EA256" i="74"/>
  <c r="EA261" i="74"/>
  <c r="EA279" i="74"/>
  <c r="EA299" i="74"/>
  <c r="BA85" i="74"/>
  <c r="BA103" i="74"/>
  <c r="EA292" i="74"/>
  <c r="EA301" i="74"/>
  <c r="AE115" i="74"/>
  <c r="AS89" i="74"/>
  <c r="BA73" i="74"/>
  <c r="DE176" i="74"/>
  <c r="DE177" i="74" s="1"/>
  <c r="DE178" i="74" s="1"/>
  <c r="DE179" i="74" s="1"/>
  <c r="DE180" i="74" s="1"/>
  <c r="DE181" i="74" s="1"/>
  <c r="DE182" i="74" s="1"/>
  <c r="EA257" i="74"/>
  <c r="EA267" i="74"/>
  <c r="EA283" i="74"/>
  <c r="EA312" i="74"/>
  <c r="AE155" i="74"/>
  <c r="EA313" i="74"/>
  <c r="DZ92" i="74"/>
  <c r="DZ82" i="74"/>
  <c r="DZ72" i="74"/>
  <c r="DZ50" i="74"/>
  <c r="DZ68" i="74"/>
  <c r="DZ46" i="74"/>
  <c r="DZ66" i="74"/>
  <c r="DZ56" i="74"/>
  <c r="DZ87" i="74"/>
  <c r="DZ70" i="74"/>
  <c r="DZ60" i="74"/>
  <c r="DZ80" i="74"/>
  <c r="DZ58" i="74"/>
  <c r="DZ48" i="74"/>
  <c r="DZ64" i="74"/>
  <c r="DZ86" i="74"/>
  <c r="DZ52" i="74"/>
  <c r="DZ118" i="74"/>
  <c r="DZ109" i="74"/>
  <c r="DZ78" i="74"/>
  <c r="DZ114" i="74"/>
  <c r="DZ74" i="74"/>
  <c r="DZ97" i="74"/>
  <c r="DZ88" i="74"/>
  <c r="DZ76" i="74"/>
  <c r="DZ54" i="74"/>
  <c r="DZ44" i="74"/>
  <c r="DZ95" i="74"/>
  <c r="DZ84" i="74"/>
  <c r="DZ62" i="74"/>
  <c r="BB286" i="74"/>
  <c r="BB279" i="74"/>
  <c r="BB271" i="74"/>
  <c r="BB250" i="74"/>
  <c r="BB243" i="74"/>
  <c r="BB275" i="74"/>
  <c r="BB265" i="74"/>
  <c r="BB262" i="74"/>
  <c r="BB261" i="74"/>
  <c r="BB258" i="74"/>
  <c r="BB287" i="74"/>
  <c r="BB283" i="74"/>
  <c r="BB267" i="74"/>
  <c r="BB296" i="74"/>
  <c r="BB254" i="74"/>
  <c r="BB285" i="74"/>
  <c r="BB263" i="74"/>
  <c r="BB259" i="74"/>
  <c r="BA279" i="74"/>
  <c r="BA259" i="74"/>
  <c r="BA250" i="74"/>
  <c r="BA275" i="74"/>
  <c r="BA287" i="74"/>
  <c r="BA267" i="74"/>
  <c r="BA254" i="74"/>
  <c r="AC97" i="74"/>
  <c r="AC106" i="74" s="1"/>
  <c r="AE114" i="74" s="1"/>
  <c r="AC92" i="74"/>
  <c r="AC101" i="74" s="1"/>
  <c r="AC110" i="74" s="1"/>
  <c r="DZ331" i="74"/>
  <c r="DZ291" i="74"/>
  <c r="DZ267" i="74"/>
  <c r="DZ246" i="74"/>
  <c r="DZ297" i="74"/>
  <c r="DZ279" i="74"/>
  <c r="DZ271" i="74"/>
  <c r="DD116" i="74"/>
  <c r="DE121" i="74"/>
  <c r="DI121" i="74"/>
  <c r="AU286" i="74"/>
  <c r="AW286" i="74"/>
  <c r="BA65" i="74"/>
  <c r="BA129" i="74"/>
  <c r="DD315" i="74"/>
  <c r="BA45" i="74"/>
  <c r="BA57" i="74"/>
  <c r="DH93" i="74"/>
  <c r="DH102" i="74" s="1"/>
  <c r="DH111" i="74" s="1"/>
  <c r="BA118" i="74"/>
  <c r="BA69" i="74"/>
  <c r="AP13" i="74"/>
  <c r="DM87" i="74" s="1"/>
  <c r="DJ153" i="74" s="1"/>
  <c r="DL160" i="74" s="1"/>
  <c r="AR27" i="74"/>
  <c r="EA290" i="74"/>
  <c r="EA300" i="74"/>
  <c r="DI320" i="74"/>
  <c r="BA53" i="74"/>
  <c r="BA96" i="74"/>
  <c r="BA99" i="74"/>
  <c r="DJ147" i="74"/>
  <c r="AW87" i="74"/>
  <c r="BA49" i="74"/>
  <c r="BA81" i="74"/>
  <c r="BA87" i="74"/>
  <c r="DG89" i="74"/>
  <c r="DG98" i="74" s="1"/>
  <c r="DG107" i="74" s="1"/>
  <c r="BA97" i="74"/>
  <c r="AF120" i="74"/>
  <c r="AK28" i="74"/>
  <c r="BA110" i="74"/>
  <c r="BA77" i="74"/>
  <c r="AF175" i="74"/>
  <c r="AF176" i="74" s="1"/>
  <c r="AF177" i="74" s="1"/>
  <c r="AF178" i="74" s="1"/>
  <c r="AF179" i="74" s="1"/>
  <c r="AF180" i="74" s="1"/>
  <c r="AF181" i="74" s="1"/>
  <c r="BA61" i="74"/>
  <c r="BA94" i="74"/>
  <c r="DB130" i="74"/>
  <c r="DE130" i="74" s="1"/>
  <c r="AC129" i="74"/>
  <c r="AF129" i="74" s="1"/>
  <c r="AC328" i="74"/>
  <c r="AF328" i="74" s="1"/>
  <c r="DB329" i="74"/>
  <c r="DE329" i="74" s="1"/>
  <c r="BB232" i="74"/>
  <c r="BB226" i="74"/>
  <c r="BB225" i="74"/>
  <c r="BB224" i="74"/>
  <c r="BB218" i="74"/>
  <c r="BB214" i="74"/>
  <c r="BB235" i="74"/>
  <c r="BB233" i="74"/>
  <c r="BB229" i="74"/>
  <c r="BB231" i="74"/>
  <c r="BB228" i="74"/>
  <c r="BB216" i="74"/>
  <c r="BB204" i="74"/>
  <c r="BB203" i="74"/>
  <c r="BB201" i="74"/>
  <c r="BB199" i="74"/>
  <c r="BB191" i="74"/>
  <c r="BB223" i="74"/>
  <c r="BB219" i="74"/>
  <c r="BB211" i="74"/>
  <c r="BB197" i="74"/>
  <c r="BB209" i="74"/>
  <c r="BB215" i="74"/>
  <c r="BB208" i="74"/>
  <c r="BB236" i="74"/>
  <c r="BB221" i="74"/>
  <c r="BB212" i="74"/>
  <c r="BB205" i="74"/>
  <c r="BB184" i="74"/>
  <c r="BB160" i="74"/>
  <c r="BB159" i="74"/>
  <c r="BB153" i="74"/>
  <c r="BB121" i="74"/>
  <c r="BB230" i="74"/>
  <c r="BB227" i="74"/>
  <c r="BB194" i="74"/>
  <c r="BB193" i="74"/>
  <c r="BB185" i="74"/>
  <c r="BB147" i="74"/>
  <c r="BB202" i="74"/>
  <c r="BB198" i="74"/>
  <c r="BB190" i="74"/>
  <c r="BB188" i="74"/>
  <c r="BB176" i="74"/>
  <c r="BB172" i="74"/>
  <c r="BB158" i="74"/>
  <c r="BB157" i="74"/>
  <c r="BB152" i="74"/>
  <c r="BB146" i="74"/>
  <c r="BB143" i="74"/>
  <c r="BB130" i="74"/>
  <c r="BB119" i="74"/>
  <c r="BB117" i="74"/>
  <c r="BB107" i="74"/>
  <c r="BB234" i="74"/>
  <c r="BB195" i="74"/>
  <c r="BB189" i="74"/>
  <c r="BB186" i="74"/>
  <c r="BB181" i="74"/>
  <c r="BB179" i="74"/>
  <c r="BB177" i="74"/>
  <c r="BB136" i="74"/>
  <c r="BB126" i="74"/>
  <c r="BB111" i="74"/>
  <c r="BB103" i="74"/>
  <c r="BB217" i="74"/>
  <c r="BB207" i="74"/>
  <c r="BB206" i="74"/>
  <c r="BB187" i="74"/>
  <c r="BB183" i="74"/>
  <c r="BB165" i="74"/>
  <c r="BB161" i="74"/>
  <c r="BB156" i="74"/>
  <c r="BB151" i="74"/>
  <c r="BB149" i="74"/>
  <c r="BB145" i="74"/>
  <c r="BB134" i="74"/>
  <c r="BB127" i="74"/>
  <c r="BB166" i="74"/>
  <c r="BB162" i="74"/>
  <c r="BB142" i="74"/>
  <c r="BB132" i="74"/>
  <c r="BB220" i="74"/>
  <c r="BB170" i="74"/>
  <c r="BB144" i="74"/>
  <c r="BB140" i="74"/>
  <c r="BB133" i="74"/>
  <c r="BB125" i="74"/>
  <c r="BB124" i="74"/>
  <c r="BB182" i="74"/>
  <c r="BB171" i="74"/>
  <c r="BB137" i="74"/>
  <c r="BB109" i="74"/>
  <c r="BB105" i="74"/>
  <c r="BB43" i="74"/>
  <c r="BB85" i="74"/>
  <c r="BB77" i="74"/>
  <c r="BB73" i="74"/>
  <c r="BB69" i="74"/>
  <c r="BB65" i="74"/>
  <c r="BB61" i="74"/>
  <c r="BB57" i="74"/>
  <c r="BB55" i="74"/>
  <c r="BB51" i="74"/>
  <c r="BB47" i="74"/>
  <c r="BB108" i="74"/>
  <c r="BB97" i="74"/>
  <c r="BB173" i="74"/>
  <c r="BB150" i="74"/>
  <c r="BB116" i="74"/>
  <c r="BB113" i="74"/>
  <c r="BB112" i="74"/>
  <c r="BB102" i="74"/>
  <c r="BB93" i="74"/>
  <c r="BB91" i="74"/>
  <c r="BB63" i="74"/>
  <c r="BB49" i="74"/>
  <c r="BB139" i="74"/>
  <c r="BB200" i="74"/>
  <c r="BB180" i="74"/>
  <c r="BB148" i="74"/>
  <c r="BB138" i="74"/>
  <c r="BB123" i="74"/>
  <c r="BB104" i="74"/>
  <c r="BB96" i="74"/>
  <c r="BB94" i="74"/>
  <c r="BB83" i="74"/>
  <c r="BB81" i="74"/>
  <c r="BB79" i="74"/>
  <c r="BB75" i="74"/>
  <c r="BB71" i="74"/>
  <c r="BB67" i="74"/>
  <c r="BB59" i="74"/>
  <c r="BB53" i="74"/>
  <c r="BB45" i="74"/>
  <c r="BB129" i="74"/>
  <c r="BB175" i="74"/>
  <c r="BB222" i="74"/>
  <c r="BB210" i="74"/>
  <c r="BB174" i="74"/>
  <c r="BB192" i="74"/>
  <c r="BB167" i="74"/>
  <c r="BB163" i="74"/>
  <c r="BB135" i="74"/>
  <c r="BB128" i="74"/>
  <c r="BB213" i="74"/>
  <c r="BB178" i="74"/>
  <c r="BB168" i="74"/>
  <c r="BB164" i="74"/>
  <c r="BB155" i="74"/>
  <c r="BB141" i="74"/>
  <c r="BB131" i="74"/>
  <c r="BB122" i="74"/>
  <c r="BB196" i="74"/>
  <c r="BB169" i="74"/>
  <c r="BB154" i="74"/>
  <c r="BB89" i="74"/>
  <c r="BB86" i="74"/>
  <c r="BB118" i="74"/>
  <c r="BB88" i="74"/>
  <c r="BB70" i="74"/>
  <c r="BB54" i="74"/>
  <c r="BB87" i="74"/>
  <c r="BB92" i="74"/>
  <c r="BB115" i="74"/>
  <c r="BB114" i="74"/>
  <c r="BB90" i="74"/>
  <c r="BB74" i="74"/>
  <c r="BB62" i="74"/>
  <c r="BB46" i="74"/>
  <c r="BB120" i="74"/>
  <c r="BB99" i="74"/>
  <c r="BB106" i="74"/>
  <c r="BB78" i="74"/>
  <c r="BB66" i="74"/>
  <c r="BB50" i="74"/>
  <c r="BB110" i="74"/>
  <c r="BB101" i="74"/>
  <c r="BB100" i="74"/>
  <c r="BB84" i="74"/>
  <c r="BB80" i="74"/>
  <c r="BB76" i="74"/>
  <c r="BB72" i="74"/>
  <c r="BB68" i="74"/>
  <c r="BB64" i="74"/>
  <c r="BB60" i="74"/>
  <c r="BB56" i="74"/>
  <c r="BB52" i="74"/>
  <c r="BB48" i="74"/>
  <c r="BB44" i="74"/>
  <c r="BB98" i="74"/>
  <c r="BB82" i="74"/>
  <c r="BB58" i="74"/>
  <c r="BB95" i="74"/>
  <c r="DH217" i="74"/>
  <c r="DH196" i="74"/>
  <c r="DE196" i="74"/>
  <c r="DD196" i="74"/>
  <c r="DE185" i="74"/>
  <c r="DD217" i="74"/>
  <c r="DD206" i="74"/>
  <c r="DF185" i="74"/>
  <c r="DD185" i="74"/>
  <c r="DJ121" i="74" a="1"/>
  <c r="DJ121" i="74" s="1"/>
  <c r="DF121" i="74" a="1"/>
  <c r="DF121" i="74" s="1"/>
  <c r="DT89" i="74"/>
  <c r="DG149" i="74" a="1"/>
  <c r="DG149" i="74" s="1"/>
  <c r="DF149" i="74" a="1"/>
  <c r="DF149" i="74" s="1"/>
  <c r="AG143" i="74" a="1"/>
  <c r="AG143" i="74" s="1"/>
  <c r="AF141" i="74"/>
  <c r="AF108" i="74"/>
  <c r="AH143" i="74" a="1"/>
  <c r="AH143" i="74" s="1"/>
  <c r="DD216" i="74"/>
  <c r="DH218" i="74" s="1"/>
  <c r="DD195" i="74"/>
  <c r="DH197" i="74" s="1"/>
  <c r="AG144" i="74" a="1"/>
  <c r="AG144" i="74" s="1"/>
  <c r="AH144" i="74" a="1"/>
  <c r="AH144" i="74" s="1"/>
  <c r="AG148" i="74" a="1"/>
  <c r="AG148" i="74" s="1"/>
  <c r="AH148" i="74" a="1"/>
  <c r="AH148" i="74" s="1"/>
  <c r="AE215" i="74"/>
  <c r="AE194" i="74"/>
  <c r="AI216" i="74"/>
  <c r="AE205" i="74"/>
  <c r="AI195" i="74"/>
  <c r="AE184" i="74"/>
  <c r="AF195" i="74"/>
  <c r="AE195" i="74"/>
  <c r="AF184" i="74"/>
  <c r="AK120" i="74" a="1"/>
  <c r="AK120" i="74" s="1"/>
  <c r="AG184" i="74"/>
  <c r="AE216" i="74"/>
  <c r="AU88" i="74"/>
  <c r="AG120" i="74" a="1"/>
  <c r="AG120" i="74" s="1"/>
  <c r="EA230" i="74"/>
  <c r="EA236" i="74"/>
  <c r="EA234" i="74"/>
  <c r="EA232" i="74"/>
  <c r="EA228" i="74"/>
  <c r="EA221" i="74"/>
  <c r="EA214" i="74"/>
  <c r="EA229" i="74"/>
  <c r="EA223" i="74"/>
  <c r="EA224" i="74"/>
  <c r="EA220" i="74"/>
  <c r="EA213" i="74"/>
  <c r="EA206" i="74"/>
  <c r="EA237" i="74"/>
  <c r="EA217" i="74"/>
  <c r="EA212" i="74"/>
  <c r="EA192" i="74"/>
  <c r="EA188" i="74"/>
  <c r="EA211" i="74"/>
  <c r="EA209" i="74"/>
  <c r="EA204" i="74"/>
  <c r="EA203" i="74"/>
  <c r="EA201" i="74"/>
  <c r="EA199" i="74"/>
  <c r="EA197" i="74"/>
  <c r="EA193" i="74"/>
  <c r="EA227" i="74"/>
  <c r="EA208" i="74"/>
  <c r="EA225" i="74"/>
  <c r="EA187" i="74"/>
  <c r="EA219" i="74"/>
  <c r="EA235" i="74"/>
  <c r="EA231" i="74"/>
  <c r="EA216" i="74"/>
  <c r="EA205" i="74"/>
  <c r="EA196" i="74"/>
  <c r="EA191" i="74"/>
  <c r="EA189" i="74"/>
  <c r="EA218" i="74"/>
  <c r="EA215" i="74"/>
  <c r="EA210" i="74"/>
  <c r="EA185" i="74"/>
  <c r="EA184" i="74"/>
  <c r="EA175" i="74"/>
  <c r="EA173" i="74"/>
  <c r="EA163" i="74"/>
  <c r="EA161" i="74"/>
  <c r="EA160" i="74"/>
  <c r="EA150" i="74"/>
  <c r="EA141" i="74"/>
  <c r="EA140" i="74"/>
  <c r="EA138" i="74"/>
  <c r="EA136" i="74"/>
  <c r="EA134" i="74"/>
  <c r="EA132" i="74"/>
  <c r="EA130" i="74"/>
  <c r="EA127" i="74"/>
  <c r="EA125" i="74"/>
  <c r="EA123" i="74"/>
  <c r="EA121" i="74"/>
  <c r="EA115" i="74"/>
  <c r="EA112" i="74"/>
  <c r="EA200" i="74"/>
  <c r="EA174" i="74"/>
  <c r="EA158" i="74"/>
  <c r="EA154" i="74"/>
  <c r="EA144" i="74"/>
  <c r="EA131" i="74"/>
  <c r="EA126" i="74"/>
  <c r="EA106" i="74"/>
  <c r="EA198" i="74"/>
  <c r="EA186" i="74"/>
  <c r="EA172" i="74"/>
  <c r="EA165" i="74"/>
  <c r="EA164" i="74"/>
  <c r="EA155" i="74"/>
  <c r="EA233" i="74"/>
  <c r="EA195" i="74"/>
  <c r="EA180" i="74"/>
  <c r="EA178" i="74"/>
  <c r="EA176" i="74"/>
  <c r="EA166" i="74"/>
  <c r="EA151" i="74"/>
  <c r="EA142" i="74"/>
  <c r="EA226" i="74"/>
  <c r="EA202" i="74"/>
  <c r="EA181" i="74"/>
  <c r="EA179" i="74"/>
  <c r="EA177" i="74"/>
  <c r="EA170" i="74"/>
  <c r="EA156" i="74"/>
  <c r="EA135" i="74"/>
  <c r="EA128" i="74"/>
  <c r="EA124" i="74"/>
  <c r="EA147" i="74"/>
  <c r="EA146" i="74"/>
  <c r="EA143" i="74"/>
  <c r="EA139" i="74"/>
  <c r="EA119" i="74"/>
  <c r="EA105" i="74"/>
  <c r="EA99" i="74"/>
  <c r="EA96" i="74"/>
  <c r="EA94" i="74"/>
  <c r="EA89" i="74"/>
  <c r="EA85" i="74"/>
  <c r="EA83" i="74"/>
  <c r="EA81" i="74"/>
  <c r="EA79" i="74"/>
  <c r="EA77" i="74"/>
  <c r="EA75" i="74"/>
  <c r="EA73" i="74"/>
  <c r="EA71" i="74"/>
  <c r="EA69" i="74"/>
  <c r="EA67" i="74"/>
  <c r="EA65" i="74"/>
  <c r="EA63" i="74"/>
  <c r="EA61" i="74"/>
  <c r="EA59" i="74"/>
  <c r="EA57" i="74"/>
  <c r="EA55" i="74"/>
  <c r="EA53" i="74"/>
  <c r="EA51" i="74"/>
  <c r="EA49" i="74"/>
  <c r="EA47" i="74"/>
  <c r="EA45" i="74"/>
  <c r="EA222" i="74"/>
  <c r="EA207" i="74"/>
  <c r="EA194" i="74"/>
  <c r="EA167" i="74"/>
  <c r="EA129" i="74"/>
  <c r="EA113" i="74"/>
  <c r="EA111" i="74"/>
  <c r="EA110" i="74"/>
  <c r="EA98" i="74"/>
  <c r="EA168" i="74"/>
  <c r="EA117" i="74"/>
  <c r="EA108" i="74"/>
  <c r="EA103" i="74"/>
  <c r="EA100" i="74"/>
  <c r="EA95" i="74"/>
  <c r="EA90" i="74"/>
  <c r="EA169" i="74"/>
  <c r="EA149" i="74"/>
  <c r="EA182" i="74"/>
  <c r="EA171" i="74"/>
  <c r="EA157" i="74"/>
  <c r="EA183" i="74"/>
  <c r="EA137" i="74"/>
  <c r="EA153" i="74"/>
  <c r="EA148" i="74"/>
  <c r="EA133" i="74"/>
  <c r="EA190" i="74"/>
  <c r="EA162" i="74"/>
  <c r="EA159" i="74"/>
  <c r="EA152" i="74"/>
  <c r="EA145" i="74"/>
  <c r="EA122" i="74"/>
  <c r="EA116" i="74"/>
  <c r="EA104" i="74"/>
  <c r="EA102" i="74"/>
  <c r="EA91" i="74"/>
  <c r="EA97" i="74"/>
  <c r="EA86" i="74"/>
  <c r="EA87" i="74"/>
  <c r="DE195" i="74"/>
  <c r="DE217" i="74"/>
  <c r="DF206" i="74"/>
  <c r="DC111" i="74"/>
  <c r="DV89" i="74" s="1"/>
  <c r="DE206" i="74"/>
  <c r="DG155" i="74"/>
  <c r="DC154" i="74"/>
  <c r="DE154" i="74" s="1"/>
  <c r="DE155" i="74" s="1"/>
  <c r="DE156" i="74" s="1"/>
  <c r="DE157" i="74" s="1"/>
  <c r="DE158" i="74" s="1"/>
  <c r="DE159" i="74" s="1"/>
  <c r="DE160" i="74" s="1"/>
  <c r="DE161" i="74" s="1"/>
  <c r="EA88" i="74"/>
  <c r="BA92" i="74"/>
  <c r="EA101" i="74"/>
  <c r="DZ107" i="74"/>
  <c r="EA107" i="74"/>
  <c r="EA114" i="74"/>
  <c r="DF144" i="74" a="1"/>
  <c r="DF144" i="74" s="1"/>
  <c r="DG144" i="74" a="1"/>
  <c r="DG144" i="74" s="1"/>
  <c r="DE142" i="74"/>
  <c r="DE109" i="74"/>
  <c r="EA48" i="74"/>
  <c r="EA60" i="74"/>
  <c r="EA76" i="74"/>
  <c r="DF145" i="74" a="1"/>
  <c r="DF145" i="74" s="1"/>
  <c r="DG145" i="74" a="1"/>
  <c r="DG145" i="74" s="1"/>
  <c r="AJ146" i="74"/>
  <c r="AJ141" i="74"/>
  <c r="EA109" i="74"/>
  <c r="DT88" i="74"/>
  <c r="DZ90" i="74"/>
  <c r="EA93" i="74"/>
  <c r="DB98" i="74"/>
  <c r="DB107" i="74" s="1"/>
  <c r="DD115" i="74" s="1"/>
  <c r="BA115" i="74"/>
  <c r="EA118" i="74"/>
  <c r="EA52" i="74"/>
  <c r="EA68" i="74"/>
  <c r="AF115" i="74"/>
  <c r="AF114" i="74"/>
  <c r="EA46" i="74"/>
  <c r="EA50" i="74"/>
  <c r="EA54" i="74"/>
  <c r="EA58" i="74"/>
  <c r="EA62" i="74"/>
  <c r="EA66" i="74"/>
  <c r="EA70" i="74"/>
  <c r="EA74" i="74"/>
  <c r="EA78" i="74"/>
  <c r="EA82" i="74"/>
  <c r="BA88" i="74"/>
  <c r="AF205" i="74"/>
  <c r="AF216" i="74"/>
  <c r="AG205" i="74"/>
  <c r="AD110" i="74"/>
  <c r="AW88" i="74" s="1"/>
  <c r="EA92" i="74"/>
  <c r="AH154" i="74"/>
  <c r="AH155" i="74"/>
  <c r="AD153" i="74"/>
  <c r="AF153" i="74" s="1"/>
  <c r="AF154" i="74" s="1"/>
  <c r="AF155" i="74" s="1"/>
  <c r="AF156" i="74" s="1"/>
  <c r="AF157" i="74" s="1"/>
  <c r="AF158" i="74" s="1"/>
  <c r="AF159" i="74" s="1"/>
  <c r="AF160" i="74" s="1"/>
  <c r="DZ229" i="74"/>
  <c r="DZ230" i="74"/>
  <c r="DZ227" i="74"/>
  <c r="DZ218" i="74"/>
  <c r="DZ215" i="74"/>
  <c r="DZ236" i="74"/>
  <c r="DZ234" i="74"/>
  <c r="DZ232" i="74"/>
  <c r="DZ237" i="74"/>
  <c r="DZ220" i="74"/>
  <c r="DZ208" i="74"/>
  <c r="DZ196" i="74"/>
  <c r="DZ189" i="74"/>
  <c r="DZ228" i="74"/>
  <c r="DZ224" i="74"/>
  <c r="DZ221" i="74"/>
  <c r="DZ213" i="74"/>
  <c r="DZ206" i="74"/>
  <c r="DZ185" i="74"/>
  <c r="DZ217" i="74"/>
  <c r="DZ214" i="74"/>
  <c r="DZ212" i="74"/>
  <c r="DZ192" i="74"/>
  <c r="DZ225" i="74"/>
  <c r="DZ210" i="74"/>
  <c r="DZ202" i="74"/>
  <c r="DZ200" i="74"/>
  <c r="DZ198" i="74"/>
  <c r="DZ184" i="74"/>
  <c r="DZ175" i="74"/>
  <c r="DZ173" i="74"/>
  <c r="DZ163" i="74"/>
  <c r="DZ161" i="74"/>
  <c r="DZ160" i="74"/>
  <c r="DZ150" i="74"/>
  <c r="DZ141" i="74"/>
  <c r="DZ140" i="74"/>
  <c r="DZ138" i="74"/>
  <c r="DZ136" i="74"/>
  <c r="DZ134" i="74"/>
  <c r="DZ132" i="74"/>
  <c r="DZ130" i="74"/>
  <c r="DZ127" i="74"/>
  <c r="DZ125" i="74"/>
  <c r="DZ123" i="74"/>
  <c r="DZ121" i="74"/>
  <c r="DZ219" i="74"/>
  <c r="DZ203" i="74"/>
  <c r="DZ199" i="74"/>
  <c r="DZ171" i="74"/>
  <c r="DZ170" i="74"/>
  <c r="DZ169" i="74"/>
  <c r="DZ168" i="74"/>
  <c r="DZ167" i="74"/>
  <c r="DZ166" i="74"/>
  <c r="DZ165" i="74"/>
  <c r="DZ164" i="74"/>
  <c r="DZ158" i="74"/>
  <c r="DZ157" i="74"/>
  <c r="DZ129" i="74"/>
  <c r="DZ233" i="74"/>
  <c r="DZ226" i="74"/>
  <c r="DZ222" i="74"/>
  <c r="DZ197" i="74"/>
  <c r="DZ190" i="74"/>
  <c r="DZ186" i="74"/>
  <c r="DZ159" i="74"/>
  <c r="DZ154" i="74"/>
  <c r="DZ144" i="74"/>
  <c r="DZ142" i="74"/>
  <c r="DZ108" i="74"/>
  <c r="DZ231" i="74"/>
  <c r="DZ182" i="74"/>
  <c r="DZ148" i="74"/>
  <c r="DZ133" i="74"/>
  <c r="DZ120" i="74"/>
  <c r="DZ174" i="74"/>
  <c r="DZ131" i="74"/>
  <c r="DZ126" i="74"/>
  <c r="DZ191" i="74"/>
  <c r="DZ172" i="74"/>
  <c r="DZ155" i="74"/>
  <c r="DZ216" i="74"/>
  <c r="DZ205" i="74"/>
  <c r="DZ204" i="74"/>
  <c r="DZ137" i="74"/>
  <c r="DZ187" i="74"/>
  <c r="DZ179" i="74"/>
  <c r="DZ162" i="74"/>
  <c r="DZ152" i="74"/>
  <c r="DZ145" i="74"/>
  <c r="DZ122" i="74"/>
  <c r="DZ116" i="74"/>
  <c r="DZ106" i="74"/>
  <c r="DZ104" i="74"/>
  <c r="DZ102" i="74"/>
  <c r="DZ91" i="74"/>
  <c r="DZ83" i="74"/>
  <c r="DZ81" i="74"/>
  <c r="DZ77" i="74"/>
  <c r="DZ75" i="74"/>
  <c r="DZ73" i="74"/>
  <c r="DZ69" i="74"/>
  <c r="DZ67" i="74"/>
  <c r="DZ65" i="74"/>
  <c r="DZ61" i="74"/>
  <c r="DZ59" i="74"/>
  <c r="DZ57" i="74"/>
  <c r="DZ53" i="74"/>
  <c r="DZ51" i="74"/>
  <c r="DZ49" i="74"/>
  <c r="DZ45" i="74"/>
  <c r="DZ117" i="74"/>
  <c r="DZ178" i="74"/>
  <c r="DZ147" i="74"/>
  <c r="DZ146" i="74"/>
  <c r="DZ143" i="74"/>
  <c r="DZ139" i="74"/>
  <c r="DZ119" i="74"/>
  <c r="DZ115" i="74"/>
  <c r="DZ105" i="74"/>
  <c r="DZ99" i="74"/>
  <c r="DZ96" i="74"/>
  <c r="DZ94" i="74"/>
  <c r="DZ89" i="74"/>
  <c r="DZ85" i="74"/>
  <c r="DZ79" i="74"/>
  <c r="DZ71" i="74"/>
  <c r="DZ63" i="74"/>
  <c r="DZ55" i="74"/>
  <c r="DZ47" i="74"/>
  <c r="DZ103" i="74"/>
  <c r="DZ211" i="74"/>
  <c r="DZ207" i="74"/>
  <c r="DZ194" i="74"/>
  <c r="DZ135" i="74"/>
  <c r="DZ128" i="74"/>
  <c r="DZ113" i="74"/>
  <c r="DZ112" i="74"/>
  <c r="DZ111" i="74"/>
  <c r="DZ110" i="74"/>
  <c r="DZ98" i="74"/>
  <c r="DZ100" i="74"/>
  <c r="DZ188" i="74"/>
  <c r="DZ195" i="74"/>
  <c r="DZ181" i="74"/>
  <c r="DZ177" i="74"/>
  <c r="DZ149" i="74"/>
  <c r="DZ201" i="74"/>
  <c r="DZ180" i="74"/>
  <c r="DZ176" i="74"/>
  <c r="DZ223" i="74"/>
  <c r="DZ209" i="74"/>
  <c r="DZ193" i="74"/>
  <c r="DZ183" i="74"/>
  <c r="DZ156" i="74"/>
  <c r="DZ124" i="74"/>
  <c r="DZ235" i="74"/>
  <c r="DZ153" i="74"/>
  <c r="DZ151" i="74"/>
  <c r="DZ93" i="74"/>
  <c r="EA44" i="74"/>
  <c r="EA56" i="74"/>
  <c r="EA64" i="74"/>
  <c r="EA72" i="74"/>
  <c r="EA80" i="74"/>
  <c r="EA84" i="74"/>
  <c r="BA235" i="74"/>
  <c r="BA233" i="74"/>
  <c r="BA229" i="74"/>
  <c r="BA221" i="74"/>
  <c r="BA232" i="74"/>
  <c r="BA231" i="74"/>
  <c r="BA228" i="74"/>
  <c r="BA223" i="74"/>
  <c r="BA215" i="74"/>
  <c r="BA214" i="74"/>
  <c r="BA208" i="74"/>
  <c r="BA195" i="74"/>
  <c r="BA193" i="74"/>
  <c r="BA225" i="74"/>
  <c r="BA216" i="74"/>
  <c r="BA204" i="74"/>
  <c r="BA203" i="74"/>
  <c r="BA201" i="74"/>
  <c r="BA199" i="74"/>
  <c r="BA191" i="74"/>
  <c r="BA187" i="74"/>
  <c r="BA219" i="74"/>
  <c r="BA211" i="74"/>
  <c r="BA197" i="74"/>
  <c r="BA226" i="74"/>
  <c r="BA222" i="74"/>
  <c r="BA202" i="74"/>
  <c r="BA198" i="74"/>
  <c r="BA190" i="74"/>
  <c r="BA188" i="74"/>
  <c r="BA176" i="74"/>
  <c r="BA172" i="74"/>
  <c r="BA158" i="74"/>
  <c r="BA157" i="74"/>
  <c r="BA152" i="74"/>
  <c r="BA146" i="74"/>
  <c r="BA143" i="74"/>
  <c r="BA130" i="74"/>
  <c r="BA119" i="74"/>
  <c r="BA117" i="74"/>
  <c r="BA236" i="74"/>
  <c r="BA230" i="74"/>
  <c r="BA196" i="74"/>
  <c r="BA192" i="74"/>
  <c r="BA175" i="74"/>
  <c r="BA173" i="74"/>
  <c r="BA163" i="74"/>
  <c r="BA150" i="74"/>
  <c r="BA149" i="74"/>
  <c r="BA141" i="74"/>
  <c r="BA140" i="74"/>
  <c r="BA138" i="74"/>
  <c r="BA136" i="74"/>
  <c r="BA134" i="74"/>
  <c r="BA132" i="74"/>
  <c r="BA127" i="74"/>
  <c r="BA218" i="74"/>
  <c r="BA210" i="74"/>
  <c r="BA209" i="74"/>
  <c r="BA156" i="74"/>
  <c r="BA148" i="74"/>
  <c r="BA109" i="74"/>
  <c r="BA213" i="74"/>
  <c r="BA212" i="74"/>
  <c r="BA182" i="74"/>
  <c r="BA174" i="74"/>
  <c r="BA171" i="74"/>
  <c r="BA164" i="74"/>
  <c r="BA154" i="74"/>
  <c r="BA131" i="74"/>
  <c r="BA121" i="74"/>
  <c r="BA120" i="74"/>
  <c r="BA106" i="74"/>
  <c r="BA234" i="74"/>
  <c r="BA194" i="74"/>
  <c r="BA189" i="74"/>
  <c r="BA186" i="74"/>
  <c r="BA181" i="74"/>
  <c r="BA179" i="74"/>
  <c r="BA177" i="74"/>
  <c r="BA126" i="74"/>
  <c r="BA224" i="74"/>
  <c r="BA217" i="74"/>
  <c r="BA207" i="74"/>
  <c r="BA206" i="74"/>
  <c r="BA205" i="74"/>
  <c r="BA183" i="74"/>
  <c r="BA165" i="74"/>
  <c r="BA161" i="74"/>
  <c r="BA160" i="74"/>
  <c r="BA151" i="74"/>
  <c r="BA145" i="74"/>
  <c r="BA227" i="74"/>
  <c r="BA169" i="74"/>
  <c r="BA159" i="74"/>
  <c r="BA155" i="74"/>
  <c r="BA135" i="74"/>
  <c r="BA128" i="74"/>
  <c r="BA170" i="74"/>
  <c r="BA89" i="74"/>
  <c r="BA86" i="74"/>
  <c r="BA43" i="74"/>
  <c r="BA104" i="74"/>
  <c r="BA220" i="74"/>
  <c r="BA137" i="74"/>
  <c r="BA105" i="74"/>
  <c r="BA144" i="74"/>
  <c r="BA133" i="74"/>
  <c r="BA125" i="74"/>
  <c r="BA124" i="74"/>
  <c r="BA116" i="74"/>
  <c r="BA113" i="74"/>
  <c r="BA112" i="74"/>
  <c r="BA111" i="74"/>
  <c r="BA102" i="74"/>
  <c r="BA93" i="74"/>
  <c r="BA91" i="74"/>
  <c r="BA200" i="74"/>
  <c r="BA185" i="74"/>
  <c r="BA184" i="74"/>
  <c r="BA180" i="74"/>
  <c r="BA162" i="74"/>
  <c r="BA153" i="74"/>
  <c r="BA139" i="74"/>
  <c r="BA147" i="74"/>
  <c r="BA167" i="74"/>
  <c r="BA166" i="74"/>
  <c r="BA178" i="74"/>
  <c r="BA168" i="74"/>
  <c r="BA142" i="74"/>
  <c r="BA122" i="74"/>
  <c r="BA114" i="74"/>
  <c r="BA107" i="74"/>
  <c r="BA100" i="74"/>
  <c r="BA98" i="74"/>
  <c r="BA95" i="74"/>
  <c r="BA90" i="74"/>
  <c r="BA84" i="74"/>
  <c r="BA82" i="74"/>
  <c r="BA80" i="74"/>
  <c r="BA78" i="74"/>
  <c r="BA76" i="74"/>
  <c r="BA74" i="74"/>
  <c r="BA72" i="74"/>
  <c r="BA70" i="74"/>
  <c r="BA68" i="74"/>
  <c r="BA66" i="74"/>
  <c r="BA64" i="74"/>
  <c r="BA62" i="74"/>
  <c r="BA60" i="74"/>
  <c r="BA58" i="74"/>
  <c r="BA56" i="74"/>
  <c r="BA54" i="74"/>
  <c r="BA52" i="74"/>
  <c r="BA50" i="74"/>
  <c r="BA48" i="74"/>
  <c r="BA46" i="74"/>
  <c r="BA44" i="74"/>
  <c r="BA123" i="74"/>
  <c r="BA47" i="74"/>
  <c r="BA51" i="74"/>
  <c r="BA55" i="74"/>
  <c r="BA59" i="74"/>
  <c r="BA63" i="74"/>
  <c r="BA67" i="74"/>
  <c r="BA71" i="74"/>
  <c r="BA75" i="74"/>
  <c r="BA79" i="74"/>
  <c r="BA83" i="74"/>
  <c r="AF192" i="74"/>
  <c r="AF188" i="74"/>
  <c r="AF190" i="74"/>
  <c r="AF189" i="74"/>
  <c r="AF191" i="74"/>
  <c r="AF185" i="74"/>
  <c r="AF187" i="74"/>
  <c r="AF186" i="74"/>
  <c r="BA101" i="74"/>
  <c r="DZ101" i="74"/>
  <c r="AI146" i="74"/>
  <c r="AI148" i="74" s="1"/>
  <c r="AI141" i="74"/>
  <c r="DC114" i="74"/>
  <c r="EA120" i="74"/>
  <c r="DE190" i="74"/>
  <c r="DE193" i="74"/>
  <c r="DE186" i="74"/>
  <c r="DE192" i="74"/>
  <c r="DE187" i="74"/>
  <c r="AF212" i="74"/>
  <c r="AF210" i="74"/>
  <c r="AF206" i="74"/>
  <c r="AF208" i="74"/>
  <c r="AF213" i="74"/>
  <c r="AF209" i="74"/>
  <c r="AF211" i="74"/>
  <c r="DE189" i="74"/>
  <c r="DD187" i="74"/>
  <c r="DF187" i="74" s="1"/>
  <c r="DF186" i="74" s="1"/>
  <c r="DF155" i="74"/>
  <c r="DD156" i="74"/>
  <c r="DG156" i="74" s="1"/>
  <c r="DE188" i="74"/>
  <c r="DD208" i="74"/>
  <c r="DD198" i="74"/>
  <c r="DD219" i="74" s="1"/>
  <c r="AR57" i="74"/>
  <c r="AK58" i="74"/>
  <c r="AK61" i="74"/>
  <c r="DB288" i="74"/>
  <c r="DJ346" i="74"/>
  <c r="DJ341" i="74"/>
  <c r="AE198" i="74"/>
  <c r="AE219" i="74" s="1"/>
  <c r="AE187" i="74"/>
  <c r="AE156" i="74"/>
  <c r="AE208" i="74"/>
  <c r="DE191" i="74"/>
  <c r="DI147" i="74"/>
  <c r="DI142" i="74"/>
  <c r="DE210" i="74"/>
  <c r="DE213" i="74"/>
  <c r="DE212" i="74"/>
  <c r="DE208" i="74"/>
  <c r="DE207" i="74"/>
  <c r="DE209" i="74"/>
  <c r="DE214" i="74"/>
  <c r="AG155" i="74"/>
  <c r="DJ145" i="74"/>
  <c r="DJ144" i="74"/>
  <c r="DH147" i="74"/>
  <c r="DH149" i="74" s="1"/>
  <c r="DH142" i="74"/>
  <c r="AK141" i="74"/>
  <c r="DD176" i="74"/>
  <c r="AE176" i="74"/>
  <c r="AF207" i="74"/>
  <c r="H12" i="74"/>
  <c r="AN86" i="74" s="1"/>
  <c r="AK152" i="74" s="1"/>
  <c r="H26" i="74"/>
  <c r="DH292" i="74"/>
  <c r="DH301" i="74" s="1"/>
  <c r="DH310" i="74" s="1"/>
  <c r="AP44" i="74"/>
  <c r="DM287" i="74" s="1"/>
  <c r="DJ354" i="74" s="1"/>
  <c r="AP45" i="74"/>
  <c r="DM288" i="74" s="1"/>
  <c r="DJ355" i="74" s="1"/>
  <c r="AE207" i="74"/>
  <c r="AE175" i="74"/>
  <c r="AC287" i="74"/>
  <c r="C65" i="74"/>
  <c r="C62" i="74"/>
  <c r="AC288" i="74" s="1"/>
  <c r="AC297" i="74" s="1"/>
  <c r="AC306" i="74" s="1"/>
  <c r="AG154" i="74"/>
  <c r="AE186" i="74"/>
  <c r="J26" i="74"/>
  <c r="C30" i="74"/>
  <c r="C27" i="74"/>
  <c r="AC89" i="74" s="1"/>
  <c r="AC98" i="74" s="1"/>
  <c r="AC107" i="74" s="1"/>
  <c r="AP31" i="74"/>
  <c r="DH346" i="74"/>
  <c r="DH348" i="74" s="1"/>
  <c r="DH341" i="74"/>
  <c r="DZ253" i="74"/>
  <c r="DZ283" i="74"/>
  <c r="AE414" i="74"/>
  <c r="AE393" i="74"/>
  <c r="DZ293" i="74"/>
  <c r="DF344" i="74" a="1"/>
  <c r="DF344" i="74" s="1"/>
  <c r="DG344" i="74" a="1"/>
  <c r="DG344" i="74" s="1"/>
  <c r="AJ340" i="74"/>
  <c r="AJ345" i="74"/>
  <c r="BA257" i="74"/>
  <c r="BA262" i="74"/>
  <c r="BA434" i="74"/>
  <c r="BA432" i="74"/>
  <c r="BA430" i="74"/>
  <c r="BA428" i="74"/>
  <c r="BA426" i="74"/>
  <c r="BA422" i="74"/>
  <c r="BA420" i="74"/>
  <c r="BA418" i="74"/>
  <c r="BA416" i="74"/>
  <c r="BA406" i="74"/>
  <c r="BA421" i="74"/>
  <c r="BA412" i="74"/>
  <c r="BA435" i="74"/>
  <c r="BA433" i="74"/>
  <c r="BA431" i="74"/>
  <c r="BA427" i="74"/>
  <c r="BA424" i="74"/>
  <c r="BA417" i="74"/>
  <c r="BA409" i="74"/>
  <c r="BA407" i="74"/>
  <c r="BA401" i="74"/>
  <c r="BA399" i="74"/>
  <c r="BA413" i="74"/>
  <c r="BA410" i="74"/>
  <c r="BA419" i="74"/>
  <c r="BA397" i="74"/>
  <c r="BA395" i="74"/>
  <c r="BA388" i="74"/>
  <c r="BA415" i="74"/>
  <c r="BA403" i="74"/>
  <c r="BA400" i="74"/>
  <c r="BA393" i="74"/>
  <c r="BA391" i="74"/>
  <c r="BA387" i="74"/>
  <c r="BA429" i="74"/>
  <c r="BA423" i="74"/>
  <c r="BA411" i="74"/>
  <c r="BA405" i="74"/>
  <c r="BA385" i="74"/>
  <c r="BA402" i="74"/>
  <c r="BA396" i="74"/>
  <c r="BA381" i="74"/>
  <c r="BA404" i="74"/>
  <c r="BA389" i="74"/>
  <c r="BA408" i="74"/>
  <c r="BA394" i="74"/>
  <c r="BA392" i="74"/>
  <c r="BA380" i="74"/>
  <c r="BA379" i="74"/>
  <c r="BA378" i="74"/>
  <c r="BA377" i="74"/>
  <c r="BA376" i="74"/>
  <c r="BA386" i="74"/>
  <c r="BA384" i="74"/>
  <c r="BA383" i="74"/>
  <c r="BA375" i="74"/>
  <c r="BA390" i="74"/>
  <c r="BA370" i="74"/>
  <c r="BA369" i="74"/>
  <c r="BA368" i="74"/>
  <c r="BA367" i="74"/>
  <c r="BA366" i="74"/>
  <c r="BA365" i="74"/>
  <c r="BA364" i="74"/>
  <c r="BA355" i="74"/>
  <c r="BA371" i="74"/>
  <c r="BA344" i="74"/>
  <c r="BA341" i="74"/>
  <c r="BA319" i="74"/>
  <c r="BA362" i="74"/>
  <c r="BA358" i="74"/>
  <c r="BA353" i="74"/>
  <c r="BA350" i="74"/>
  <c r="BA343" i="74"/>
  <c r="BA338" i="74"/>
  <c r="BA336" i="74"/>
  <c r="BA334" i="74"/>
  <c r="BA332" i="74"/>
  <c r="BA330" i="74"/>
  <c r="BA425" i="74"/>
  <c r="BA398" i="74"/>
  <c r="BA347" i="74"/>
  <c r="BA414" i="74"/>
  <c r="BA382" i="74"/>
  <c r="BA373" i="74"/>
  <c r="BA372" i="74"/>
  <c r="BA328" i="74"/>
  <c r="BA356" i="74"/>
  <c r="BA349" i="74"/>
  <c r="BA348" i="74"/>
  <c r="BA340" i="74"/>
  <c r="BA337" i="74"/>
  <c r="BA333" i="74"/>
  <c r="BA323" i="74"/>
  <c r="BA318" i="74"/>
  <c r="BA315" i="74"/>
  <c r="BA314" i="74"/>
  <c r="BA305" i="74"/>
  <c r="BA304" i="74"/>
  <c r="BA324" i="74"/>
  <c r="BA308" i="74"/>
  <c r="BA300" i="74"/>
  <c r="BA298" i="74"/>
  <c r="BA354" i="74"/>
  <c r="BA351" i="74"/>
  <c r="BA342" i="74"/>
  <c r="BA329" i="74"/>
  <c r="BA325" i="74"/>
  <c r="BA320" i="74"/>
  <c r="BA317" i="74"/>
  <c r="BA306" i="74"/>
  <c r="BA302" i="74"/>
  <c r="BA299" i="74"/>
  <c r="BA297" i="74"/>
  <c r="BA294" i="74"/>
  <c r="BA363" i="74"/>
  <c r="BA357" i="74"/>
  <c r="BA360" i="74"/>
  <c r="BA374" i="74"/>
  <c r="BA361" i="74"/>
  <c r="BA359" i="74"/>
  <c r="BA352" i="74"/>
  <c r="BA322" i="74"/>
  <c r="BA313" i="74"/>
  <c r="BA312" i="74"/>
  <c r="BA307" i="74"/>
  <c r="BA296" i="74"/>
  <c r="BA327" i="74"/>
  <c r="BA295" i="74"/>
  <c r="BA266" i="74"/>
  <c r="BA252" i="74"/>
  <c r="BA246" i="74"/>
  <c r="BA245" i="74"/>
  <c r="BA335" i="74"/>
  <c r="BA292" i="74"/>
  <c r="BA290" i="74"/>
  <c r="BA247" i="74"/>
  <c r="BA346" i="74"/>
  <c r="BA316" i="74"/>
  <c r="BA284" i="74"/>
  <c r="BA282" i="74"/>
  <c r="BA280" i="74"/>
  <c r="BA278" i="74"/>
  <c r="BA276" i="74"/>
  <c r="BA274" i="74"/>
  <c r="BA272" i="74"/>
  <c r="BA270" i="74"/>
  <c r="BA268" i="74"/>
  <c r="BA260" i="74"/>
  <c r="BA256" i="74"/>
  <c r="BA253" i="74"/>
  <c r="BA345" i="74"/>
  <c r="BA309" i="74"/>
  <c r="BA301" i="74"/>
  <c r="BA288" i="74"/>
  <c r="BA285" i="74"/>
  <c r="BA265" i="74"/>
  <c r="BA255" i="74"/>
  <c r="BA244" i="74"/>
  <c r="BA243" i="74"/>
  <c r="BA331" i="74"/>
  <c r="BA303" i="74"/>
  <c r="BA251" i="74"/>
  <c r="BA293" i="74"/>
  <c r="BA291" i="74"/>
  <c r="BA289" i="74"/>
  <c r="BA281" i="74"/>
  <c r="BA277" i="74"/>
  <c r="BA273" i="74"/>
  <c r="BA269" i="74"/>
  <c r="BA249" i="74"/>
  <c r="BA311" i="74"/>
  <c r="BA339" i="74"/>
  <c r="BA326" i="74"/>
  <c r="BA310" i="74"/>
  <c r="BA321" i="74"/>
  <c r="BA264" i="74"/>
  <c r="BA261" i="74"/>
  <c r="BA248" i="74"/>
  <c r="BA242" i="74"/>
  <c r="AK345" i="74"/>
  <c r="AK340" i="74"/>
  <c r="H61" i="74"/>
  <c r="H47" i="74"/>
  <c r="AJ319" i="74"/>
  <c r="AF319" i="74"/>
  <c r="AK287" i="74"/>
  <c r="AK296" i="74" s="1"/>
  <c r="AK305" i="74" s="1"/>
  <c r="J61" i="74"/>
  <c r="AH353" i="74"/>
  <c r="AD352" i="74"/>
  <c r="AF352" i="74" s="1"/>
  <c r="AF353" i="74" s="1"/>
  <c r="AF354" i="74" s="1"/>
  <c r="AF355" i="74" s="1"/>
  <c r="AF356" i="74" s="1"/>
  <c r="AF357" i="74" s="1"/>
  <c r="AF358" i="74" s="1"/>
  <c r="AF359" i="74" s="1"/>
  <c r="DZ412" i="74"/>
  <c r="DZ408" i="74"/>
  <c r="DZ436" i="74"/>
  <c r="DZ415" i="74"/>
  <c r="DZ411" i="74"/>
  <c r="DZ407" i="74"/>
  <c r="DZ434" i="74"/>
  <c r="DZ432" i="74"/>
  <c r="DZ430" i="74"/>
  <c r="DZ428" i="74"/>
  <c r="DZ426" i="74"/>
  <c r="DZ424" i="74"/>
  <c r="DZ423" i="74"/>
  <c r="DZ435" i="74"/>
  <c r="DZ429" i="74"/>
  <c r="DZ425" i="74"/>
  <c r="DZ421" i="74"/>
  <c r="DZ420" i="74"/>
  <c r="DZ403" i="74"/>
  <c r="DZ402" i="74"/>
  <c r="DZ400" i="74"/>
  <c r="DZ409" i="74"/>
  <c r="DZ404" i="74"/>
  <c r="DZ413" i="74"/>
  <c r="DZ399" i="74"/>
  <c r="DZ398" i="74"/>
  <c r="DZ393" i="74"/>
  <c r="DZ433" i="74"/>
  <c r="DZ431" i="74"/>
  <c r="DZ389" i="74"/>
  <c r="DZ385" i="74"/>
  <c r="DZ422" i="74"/>
  <c r="DZ416" i="74"/>
  <c r="DZ405" i="74"/>
  <c r="DZ417" i="74"/>
  <c r="DZ414" i="74"/>
  <c r="DZ394" i="74"/>
  <c r="DZ390" i="74"/>
  <c r="DZ386" i="74"/>
  <c r="DZ396" i="74"/>
  <c r="DZ391" i="74"/>
  <c r="DZ381" i="74"/>
  <c r="DZ419" i="74"/>
  <c r="DZ406" i="74"/>
  <c r="DZ401" i="74"/>
  <c r="DZ380" i="74"/>
  <c r="DZ379" i="74"/>
  <c r="DZ378" i="74"/>
  <c r="DZ377" i="74"/>
  <c r="DZ376" i="74"/>
  <c r="DZ375" i="74"/>
  <c r="DZ395" i="74"/>
  <c r="DZ374" i="74"/>
  <c r="DZ354" i="74"/>
  <c r="DZ397" i="74"/>
  <c r="DZ418" i="74"/>
  <c r="DZ387" i="74"/>
  <c r="DZ358" i="74"/>
  <c r="DZ410" i="74"/>
  <c r="DZ427" i="74"/>
  <c r="DZ388" i="74"/>
  <c r="DZ352" i="74"/>
  <c r="DZ346" i="74"/>
  <c r="DZ342" i="74"/>
  <c r="DZ369" i="74"/>
  <c r="DZ367" i="74"/>
  <c r="DZ365" i="74"/>
  <c r="DZ363" i="74"/>
  <c r="DZ355" i="74"/>
  <c r="DZ351" i="74"/>
  <c r="DZ345" i="74"/>
  <c r="DZ344" i="74"/>
  <c r="DZ359" i="74"/>
  <c r="DZ343" i="74"/>
  <c r="DZ341" i="74"/>
  <c r="DZ392" i="74"/>
  <c r="DZ372" i="74"/>
  <c r="DZ382" i="74"/>
  <c r="DZ373" i="74"/>
  <c r="DZ371" i="74"/>
  <c r="DZ361" i="74"/>
  <c r="DZ350" i="74"/>
  <c r="DZ348" i="74"/>
  <c r="DZ347" i="74"/>
  <c r="DZ338" i="74"/>
  <c r="DZ336" i="74"/>
  <c r="DZ334" i="74"/>
  <c r="DZ332" i="74"/>
  <c r="DZ330" i="74"/>
  <c r="DZ327" i="74"/>
  <c r="DZ328" i="74"/>
  <c r="DZ305" i="74"/>
  <c r="DZ303" i="74"/>
  <c r="DZ370" i="74"/>
  <c r="DZ360" i="74"/>
  <c r="DZ324" i="74"/>
  <c r="DZ323" i="74"/>
  <c r="DZ317" i="74"/>
  <c r="DZ307" i="74"/>
  <c r="DZ384" i="74"/>
  <c r="DZ356" i="74"/>
  <c r="DZ353" i="74"/>
  <c r="DZ349" i="74"/>
  <c r="DZ340" i="74"/>
  <c r="DZ337" i="74"/>
  <c r="DZ333" i="74"/>
  <c r="DZ329" i="74"/>
  <c r="DZ319" i="74"/>
  <c r="DZ316" i="74"/>
  <c r="DZ314" i="74"/>
  <c r="DZ311" i="74"/>
  <c r="DZ364" i="74"/>
  <c r="DZ366" i="74"/>
  <c r="DZ383" i="74"/>
  <c r="DZ362" i="74"/>
  <c r="DZ368" i="74"/>
  <c r="DZ357" i="74"/>
  <c r="DZ322" i="74"/>
  <c r="DZ321" i="74"/>
  <c r="DZ318" i="74"/>
  <c r="DZ300" i="74"/>
  <c r="DZ296" i="74"/>
  <c r="DZ320" i="74"/>
  <c r="DZ302" i="74"/>
  <c r="DZ288" i="74"/>
  <c r="DZ284" i="74"/>
  <c r="DZ282" i="74"/>
  <c r="DZ280" i="74"/>
  <c r="DZ278" i="74"/>
  <c r="DZ276" i="74"/>
  <c r="DZ274" i="74"/>
  <c r="DZ272" i="74"/>
  <c r="DZ270" i="74"/>
  <c r="DZ268" i="74"/>
  <c r="DZ266" i="74"/>
  <c r="DZ260" i="74"/>
  <c r="DZ250" i="74"/>
  <c r="DZ310" i="74"/>
  <c r="DZ306" i="74"/>
  <c r="DZ294" i="74"/>
  <c r="DZ264" i="74"/>
  <c r="DZ254" i="74"/>
  <c r="DZ243" i="74"/>
  <c r="DZ326" i="74"/>
  <c r="DZ325" i="74"/>
  <c r="DZ309" i="74"/>
  <c r="DZ308" i="74"/>
  <c r="DZ289" i="74"/>
  <c r="DZ265" i="74"/>
  <c r="DZ251" i="74"/>
  <c r="DZ245" i="74"/>
  <c r="DZ244" i="74"/>
  <c r="DZ335" i="74"/>
  <c r="DZ315" i="74"/>
  <c r="DZ313" i="74"/>
  <c r="DZ290" i="74"/>
  <c r="DZ262" i="74"/>
  <c r="DZ257" i="74"/>
  <c r="DZ256" i="74"/>
  <c r="DZ249" i="74"/>
  <c r="DZ299" i="74"/>
  <c r="DZ298" i="74"/>
  <c r="DZ292" i="74"/>
  <c r="DZ281" i="74"/>
  <c r="DZ277" i="74"/>
  <c r="DZ273" i="74"/>
  <c r="DZ269" i="74"/>
  <c r="DZ258" i="74"/>
  <c r="DZ263" i="74"/>
  <c r="DZ259" i="74"/>
  <c r="DZ247" i="74"/>
  <c r="DZ339" i="74"/>
  <c r="DZ304" i="74"/>
  <c r="DZ252" i="74"/>
  <c r="DZ312" i="74"/>
  <c r="DZ301" i="74"/>
  <c r="DZ261" i="74"/>
  <c r="DZ255" i="74"/>
  <c r="AG343" i="74" a="1"/>
  <c r="AG343" i="74" s="1"/>
  <c r="AH343" i="74" a="1"/>
  <c r="AH343" i="74" s="1"/>
  <c r="J27" i="74"/>
  <c r="BA286" i="74"/>
  <c r="DZ286" i="74"/>
  <c r="DZ287" i="74"/>
  <c r="DZ295" i="74"/>
  <c r="BA263" i="74"/>
  <c r="DZ275" i="74"/>
  <c r="BA283" i="74"/>
  <c r="DZ285" i="74"/>
  <c r="AI415" i="74"/>
  <c r="AE404" i="74"/>
  <c r="AF394" i="74"/>
  <c r="AG383" i="74"/>
  <c r="AE394" i="74"/>
  <c r="AF383" i="74"/>
  <c r="AE383" i="74"/>
  <c r="AI394" i="74"/>
  <c r="AK319" i="74" a="1"/>
  <c r="AK319" i="74" s="1"/>
  <c r="AE415" i="74"/>
  <c r="AU287" i="74"/>
  <c r="AG319" i="74" a="1"/>
  <c r="AG319" i="74" s="1"/>
  <c r="DF348" i="74" a="1"/>
  <c r="DF348" i="74" s="1"/>
  <c r="DG348" i="74" a="1"/>
  <c r="DG348" i="74" s="1"/>
  <c r="AF389" i="74"/>
  <c r="AF385" i="74"/>
  <c r="AF388" i="74"/>
  <c r="AF390" i="74"/>
  <c r="AF384" i="74"/>
  <c r="AF387" i="74"/>
  <c r="AF391" i="74"/>
  <c r="AF386" i="74"/>
  <c r="DZ248" i="74"/>
  <c r="BA258" i="74"/>
  <c r="BA271" i="74"/>
  <c r="DD416" i="74"/>
  <c r="DD405" i="74"/>
  <c r="DH416" i="74"/>
  <c r="DH395" i="74"/>
  <c r="DF384" i="74"/>
  <c r="DE395" i="74"/>
  <c r="DE384" i="74"/>
  <c r="DD384" i="74"/>
  <c r="DF320" i="74" a="1"/>
  <c r="DF320" i="74" s="1"/>
  <c r="DD395" i="74"/>
  <c r="DJ320" i="74" a="1"/>
  <c r="DJ320" i="74" s="1"/>
  <c r="BB434" i="74"/>
  <c r="BB432" i="74"/>
  <c r="BB430" i="74"/>
  <c r="BB428" i="74"/>
  <c r="BB426" i="74"/>
  <c r="BB422" i="74"/>
  <c r="BB420" i="74"/>
  <c r="BB418" i="74"/>
  <c r="BB410" i="74"/>
  <c r="BB409" i="74"/>
  <c r="BB435" i="74"/>
  <c r="BB433" i="74"/>
  <c r="BB431" i="74"/>
  <c r="BB427" i="74"/>
  <c r="BB424" i="74"/>
  <c r="BB417" i="74"/>
  <c r="BB407" i="74"/>
  <c r="BB406" i="74"/>
  <c r="BB401" i="74"/>
  <c r="BB399" i="74"/>
  <c r="BB397" i="74"/>
  <c r="BB419" i="74"/>
  <c r="BB415" i="74"/>
  <c r="BB405" i="74"/>
  <c r="BB404" i="74"/>
  <c r="BB421" i="74"/>
  <c r="BB412" i="74"/>
  <c r="BB403" i="74"/>
  <c r="BB400" i="74"/>
  <c r="BB393" i="74"/>
  <c r="BB391" i="74"/>
  <c r="BB387" i="74"/>
  <c r="BB425" i="74"/>
  <c r="BB414" i="74"/>
  <c r="BB398" i="74"/>
  <c r="BB394" i="74"/>
  <c r="BB392" i="74"/>
  <c r="BB416" i="74"/>
  <c r="BB395" i="74"/>
  <c r="BB388" i="74"/>
  <c r="BB389" i="74"/>
  <c r="BB408" i="74"/>
  <c r="BB380" i="74"/>
  <c r="BB379" i="74"/>
  <c r="BB378" i="74"/>
  <c r="BB377" i="74"/>
  <c r="BB376" i="74"/>
  <c r="BB373" i="74"/>
  <c r="BB370" i="74"/>
  <c r="BB413" i="74"/>
  <c r="BB390" i="74"/>
  <c r="BB402" i="74"/>
  <c r="BB396" i="74"/>
  <c r="BB381" i="74"/>
  <c r="BB429" i="74"/>
  <c r="BB423" i="74"/>
  <c r="BB369" i="74"/>
  <c r="BB368" i="74"/>
  <c r="BB367" i="74"/>
  <c r="BB366" i="74"/>
  <c r="BB365" i="74"/>
  <c r="BB364" i="74"/>
  <c r="BB361" i="74"/>
  <c r="BB360" i="74"/>
  <c r="BB354" i="74"/>
  <c r="BB383" i="74"/>
  <c r="BB372" i="74"/>
  <c r="BB357" i="74"/>
  <c r="BB356" i="74"/>
  <c r="BB374" i="74"/>
  <c r="BB363" i="74"/>
  <c r="BB386" i="74"/>
  <c r="BB362" i="74"/>
  <c r="BB358" i="74"/>
  <c r="BB353" i="74"/>
  <c r="BB350" i="74"/>
  <c r="BB343" i="74"/>
  <c r="BB338" i="74"/>
  <c r="BB336" i="74"/>
  <c r="BB334" i="74"/>
  <c r="BB332" i="74"/>
  <c r="BB330" i="74"/>
  <c r="BB327" i="74"/>
  <c r="BB325" i="74"/>
  <c r="BB323" i="74"/>
  <c r="BB321" i="74"/>
  <c r="BB384" i="74"/>
  <c r="BB371" i="74"/>
  <c r="BB347" i="74"/>
  <c r="BB411" i="74"/>
  <c r="BB351" i="74"/>
  <c r="BB345" i="74"/>
  <c r="BB342" i="74"/>
  <c r="BB329" i="74"/>
  <c r="BB385" i="74"/>
  <c r="BB344" i="74"/>
  <c r="BB341" i="74"/>
  <c r="BB324" i="74"/>
  <c r="BB308" i="74"/>
  <c r="BB300" i="74"/>
  <c r="BB298" i="74"/>
  <c r="BB320" i="74"/>
  <c r="BB319" i="74"/>
  <c r="BB317" i="74"/>
  <c r="BB306" i="74"/>
  <c r="BB302" i="74"/>
  <c r="BB299" i="74"/>
  <c r="BB297" i="74"/>
  <c r="BB294" i="74"/>
  <c r="BB326" i="74"/>
  <c r="BB316" i="74"/>
  <c r="BB301" i="74"/>
  <c r="BB355" i="74"/>
  <c r="BB375" i="74"/>
  <c r="BB359" i="74"/>
  <c r="BB352" i="74"/>
  <c r="BB382" i="74"/>
  <c r="BB349" i="74"/>
  <c r="BB348" i="74"/>
  <c r="BB340" i="74"/>
  <c r="BB337" i="74"/>
  <c r="BB333" i="74"/>
  <c r="BB318" i="74"/>
  <c r="BB315" i="74"/>
  <c r="BB314" i="74"/>
  <c r="BB305" i="74"/>
  <c r="BB304" i="74"/>
  <c r="BB335" i="74"/>
  <c r="BB292" i="74"/>
  <c r="BB290" i="74"/>
  <c r="BB247" i="74"/>
  <c r="BB346" i="74"/>
  <c r="BB312" i="74"/>
  <c r="BB284" i="74"/>
  <c r="BB282" i="74"/>
  <c r="BB280" i="74"/>
  <c r="BB278" i="74"/>
  <c r="BB276" i="74"/>
  <c r="BB274" i="74"/>
  <c r="BB272" i="74"/>
  <c r="BB270" i="74"/>
  <c r="BB268" i="74"/>
  <c r="BB260" i="74"/>
  <c r="BB256" i="74"/>
  <c r="BB253" i="74"/>
  <c r="BB311" i="74"/>
  <c r="BB307" i="74"/>
  <c r="BB293" i="74"/>
  <c r="BB264" i="74"/>
  <c r="BB248" i="74"/>
  <c r="BB242" i="74"/>
  <c r="BB328" i="74"/>
  <c r="BB295" i="74"/>
  <c r="BB266" i="74"/>
  <c r="BB252" i="74"/>
  <c r="BB246" i="74"/>
  <c r="BB245" i="74"/>
  <c r="BB313" i="74"/>
  <c r="BB291" i="74"/>
  <c r="BB289" i="74"/>
  <c r="BB281" i="74"/>
  <c r="BB277" i="74"/>
  <c r="BB273" i="74"/>
  <c r="BB269" i="74"/>
  <c r="BB255" i="74"/>
  <c r="BB249" i="74"/>
  <c r="BB257" i="74"/>
  <c r="BB339" i="74"/>
  <c r="BB322" i="74"/>
  <c r="BB310" i="74"/>
  <c r="BB331" i="74"/>
  <c r="BB309" i="74"/>
  <c r="BB303" i="74"/>
  <c r="BB288" i="74"/>
  <c r="BB251" i="74"/>
  <c r="BB244" i="74"/>
  <c r="AJ341" i="74"/>
  <c r="AJ346" i="74" s="1"/>
  <c r="AG353" i="74"/>
  <c r="DL359" i="74"/>
  <c r="DL358" i="74"/>
  <c r="AI291" i="74"/>
  <c r="AI300" i="74" s="1"/>
  <c r="AI309" i="74" s="1"/>
  <c r="DI342" i="74"/>
  <c r="DI347" i="74" s="1"/>
  <c r="DF354" i="74"/>
  <c r="AP57" i="74"/>
  <c r="DI346" i="74"/>
  <c r="DI341" i="74"/>
  <c r="AF412" i="74"/>
  <c r="AF409" i="74"/>
  <c r="AF408" i="74"/>
  <c r="AF411" i="74"/>
  <c r="AF407" i="74"/>
  <c r="AF406" i="74"/>
  <c r="AF410" i="74"/>
  <c r="AF405" i="74"/>
  <c r="AK288" i="74"/>
  <c r="AK297" i="74" s="1"/>
  <c r="AK306" i="74" s="1"/>
  <c r="J62" i="74"/>
  <c r="AH342" i="74" a="1"/>
  <c r="AH342" i="74" s="1"/>
  <c r="AF340" i="74"/>
  <c r="AG342" i="74" a="1"/>
  <c r="AG342" i="74" s="1"/>
  <c r="AF307" i="74"/>
  <c r="DD415" i="74"/>
  <c r="DD394" i="74"/>
  <c r="AF415" i="74"/>
  <c r="AG404" i="74"/>
  <c r="AF404" i="74"/>
  <c r="AD309" i="74"/>
  <c r="AW287" i="74" s="1"/>
  <c r="AI340" i="74"/>
  <c r="AI345" i="74"/>
  <c r="AD312" i="74"/>
  <c r="DE409" i="74"/>
  <c r="DE412" i="74"/>
  <c r="DE408" i="74"/>
  <c r="DE411" i="74"/>
  <c r="DE407" i="74"/>
  <c r="DE410" i="74"/>
  <c r="DE406" i="74"/>
  <c r="DE413" i="74"/>
  <c r="DE315" i="74"/>
  <c r="DE392" i="74"/>
  <c r="DE390" i="74"/>
  <c r="DE386" i="74"/>
  <c r="DE391" i="74"/>
  <c r="DE387" i="74"/>
  <c r="DE385" i="74"/>
  <c r="DE389" i="74"/>
  <c r="DE388" i="74"/>
  <c r="EA436" i="74"/>
  <c r="EA413" i="74"/>
  <c r="EA435" i="74"/>
  <c r="EA433" i="74"/>
  <c r="EA431" i="74"/>
  <c r="EA429" i="74"/>
  <c r="EA427" i="74"/>
  <c r="EA425" i="74"/>
  <c r="EA422" i="74"/>
  <c r="EA420" i="74"/>
  <c r="EA418" i="74"/>
  <c r="EA414" i="74"/>
  <c r="EA409" i="74"/>
  <c r="EA404" i="74"/>
  <c r="EA415" i="74"/>
  <c r="EA411" i="74"/>
  <c r="EA419" i="74"/>
  <c r="EA430" i="74"/>
  <c r="EA426" i="74"/>
  <c r="EA423" i="74"/>
  <c r="EA421" i="74"/>
  <c r="EA407" i="74"/>
  <c r="EA403" i="74"/>
  <c r="EA402" i="74"/>
  <c r="EA400" i="74"/>
  <c r="EA398" i="74"/>
  <c r="EA434" i="74"/>
  <c r="EA428" i="74"/>
  <c r="EA389" i="74"/>
  <c r="EA385" i="74"/>
  <c r="EA416" i="74"/>
  <c r="EA412" i="74"/>
  <c r="EA405" i="74"/>
  <c r="EA395" i="74"/>
  <c r="EA388" i="74"/>
  <c r="EA408" i="74"/>
  <c r="EA399" i="74"/>
  <c r="EA393" i="74"/>
  <c r="EA406" i="74"/>
  <c r="EA432" i="74"/>
  <c r="EA401" i="74"/>
  <c r="EA386" i="74"/>
  <c r="EA380" i="74"/>
  <c r="EA379" i="74"/>
  <c r="EA378" i="74"/>
  <c r="EA377" i="74"/>
  <c r="EA376" i="74"/>
  <c r="EA375" i="74"/>
  <c r="EA397" i="74"/>
  <c r="EA384" i="74"/>
  <c r="EA396" i="74"/>
  <c r="EA391" i="74"/>
  <c r="EA381" i="74"/>
  <c r="EA373" i="74"/>
  <c r="EA355" i="74"/>
  <c r="EA387" i="74"/>
  <c r="EA392" i="74"/>
  <c r="EA372" i="74"/>
  <c r="EA362" i="74"/>
  <c r="EA360" i="74"/>
  <c r="EA359" i="74"/>
  <c r="EA424" i="74"/>
  <c r="EA382" i="74"/>
  <c r="EA370" i="74"/>
  <c r="EA361" i="74"/>
  <c r="EA369" i="74"/>
  <c r="EA367" i="74"/>
  <c r="EA365" i="74"/>
  <c r="EA363" i="74"/>
  <c r="EA354" i="74"/>
  <c r="EA351" i="74"/>
  <c r="EA345" i="74"/>
  <c r="EA344" i="74"/>
  <c r="EA318" i="74"/>
  <c r="EA316" i="74"/>
  <c r="EA417" i="74"/>
  <c r="EA374" i="74"/>
  <c r="EA343" i="74"/>
  <c r="EA341" i="74"/>
  <c r="EA390" i="74"/>
  <c r="EA349" i="74"/>
  <c r="EA340" i="74"/>
  <c r="EA339" i="74"/>
  <c r="EA337" i="74"/>
  <c r="EA335" i="74"/>
  <c r="EA333" i="74"/>
  <c r="EA331" i="74"/>
  <c r="EA329" i="74"/>
  <c r="EA326" i="74"/>
  <c r="EA324" i="74"/>
  <c r="EA322" i="74"/>
  <c r="EA320" i="74"/>
  <c r="EA410" i="74"/>
  <c r="EA371" i="74"/>
  <c r="EA368" i="74"/>
  <c r="EA366" i="74"/>
  <c r="EA364" i="74"/>
  <c r="EA352" i="74"/>
  <c r="EA346" i="74"/>
  <c r="EA342" i="74"/>
  <c r="EA323" i="74"/>
  <c r="EA317" i="74"/>
  <c r="EA307" i="74"/>
  <c r="EA394" i="74"/>
  <c r="EA356" i="74"/>
  <c r="EA353" i="74"/>
  <c r="EA350" i="74"/>
  <c r="EA338" i="74"/>
  <c r="EA334" i="74"/>
  <c r="EA330" i="74"/>
  <c r="EA319" i="74"/>
  <c r="EA314" i="74"/>
  <c r="EA311" i="74"/>
  <c r="EA325" i="74"/>
  <c r="EA358" i="74"/>
  <c r="EA383" i="74"/>
  <c r="EA357" i="74"/>
  <c r="EA348" i="74"/>
  <c r="EA347" i="74"/>
  <c r="EA328" i="74"/>
  <c r="EA327" i="74"/>
  <c r="EA305" i="74"/>
  <c r="EA303" i="74"/>
  <c r="EA310" i="74"/>
  <c r="EA306" i="74"/>
  <c r="EA294" i="74"/>
  <c r="EA264" i="74"/>
  <c r="EA254" i="74"/>
  <c r="EA243" i="74"/>
  <c r="EA321" i="74"/>
  <c r="EA309" i="74"/>
  <c r="EA308" i="74"/>
  <c r="EA289" i="74"/>
  <c r="EA265" i="74"/>
  <c r="EA251" i="74"/>
  <c r="EA245" i="74"/>
  <c r="EA244" i="74"/>
  <c r="EA336" i="74"/>
  <c r="EA298" i="74"/>
  <c r="EA296" i="74"/>
  <c r="EA293" i="74"/>
  <c r="EA291" i="74"/>
  <c r="EA287" i="74"/>
  <c r="EA286" i="74"/>
  <c r="EA246" i="74"/>
  <c r="EA302" i="74"/>
  <c r="EA288" i="74"/>
  <c r="EA284" i="74"/>
  <c r="EA282" i="74"/>
  <c r="EA280" i="74"/>
  <c r="EA278" i="74"/>
  <c r="EA276" i="74"/>
  <c r="EA274" i="74"/>
  <c r="EA272" i="74"/>
  <c r="EA270" i="74"/>
  <c r="EA268" i="74"/>
  <c r="EA266" i="74"/>
  <c r="EA260" i="74"/>
  <c r="EA250" i="74"/>
  <c r="DG343" i="74" a="1"/>
  <c r="DG343" i="74" s="1"/>
  <c r="DF343" i="74" a="1"/>
  <c r="DF343" i="74" s="1"/>
  <c r="DE308" i="74"/>
  <c r="DE341" i="74"/>
  <c r="EA304" i="74"/>
  <c r="AH347" i="74" a="1"/>
  <c r="AH347" i="74" s="1"/>
  <c r="AG347" i="74" a="1"/>
  <c r="AG347" i="74" s="1"/>
  <c r="DE405" i="74"/>
  <c r="DF405" i="74"/>
  <c r="DE416" i="74"/>
  <c r="DC310" i="74"/>
  <c r="DV288" i="74" s="1"/>
  <c r="EA315" i="74"/>
  <c r="DG354" i="74"/>
  <c r="DC353" i="74"/>
  <c r="DE353" i="74" s="1"/>
  <c r="DE354" i="74" s="1"/>
  <c r="DE355" i="74" s="1"/>
  <c r="DE356" i="74" s="1"/>
  <c r="DE357" i="74" s="1"/>
  <c r="DE358" i="74" s="1"/>
  <c r="DE359" i="74" s="1"/>
  <c r="DE360" i="74" s="1"/>
  <c r="DD407" i="74"/>
  <c r="DD386" i="74"/>
  <c r="DD397" i="74"/>
  <c r="DD418" i="74" s="1"/>
  <c r="DD375" i="74"/>
  <c r="DD355" i="74"/>
  <c r="AE406" i="74"/>
  <c r="AE396" i="74"/>
  <c r="AE417" i="74" s="1"/>
  <c r="AE385" i="74"/>
  <c r="AE354" i="74"/>
  <c r="AH354" i="74" s="1"/>
  <c r="AE374" i="74"/>
  <c r="CT49" i="71"/>
  <c r="CE70" i="71"/>
  <c r="CZ72" i="71"/>
  <c r="CZ15" i="71"/>
  <c r="DA79" i="71"/>
  <c r="DA87" i="71"/>
  <c r="CF82" i="71" a="1"/>
  <c r="CF82" i="71" s="1"/>
  <c r="DA68" i="71"/>
  <c r="CZ56" i="71"/>
  <c r="CZ53" i="71"/>
  <c r="DA51" i="71"/>
  <c r="DA27" i="71"/>
  <c r="DA18" i="71"/>
  <c r="CZ54" i="71"/>
  <c r="CZ57" i="71"/>
  <c r="CZ58" i="71"/>
  <c r="CZ62" i="71"/>
  <c r="CZ70" i="71"/>
  <c r="CZ71" i="71"/>
  <c r="CZ73" i="71"/>
  <c r="CZ82" i="71"/>
  <c r="CZ86" i="71"/>
  <c r="CZ90" i="71"/>
  <c r="CZ18" i="71"/>
  <c r="CZ5" i="71"/>
  <c r="CZ9" i="71"/>
  <c r="CZ13" i="71"/>
  <c r="CZ17" i="71"/>
  <c r="CZ21" i="71"/>
  <c r="CZ25" i="71"/>
  <c r="CZ29" i="71"/>
  <c r="CZ33" i="71"/>
  <c r="CZ37" i="71"/>
  <c r="CZ41" i="71"/>
  <c r="CZ45" i="71"/>
  <c r="CZ64" i="71"/>
  <c r="CZ78" i="71"/>
  <c r="CZ14" i="71"/>
  <c r="CZ51" i="71"/>
  <c r="CZ55" i="71"/>
  <c r="CZ60" i="71"/>
  <c r="CZ74" i="71"/>
  <c r="CZ83" i="71"/>
  <c r="CZ10" i="71"/>
  <c r="CZ26" i="71"/>
  <c r="CZ30" i="71"/>
  <c r="CZ34" i="71"/>
  <c r="CZ38" i="71"/>
  <c r="CZ46" i="71"/>
  <c r="CZ6" i="71"/>
  <c r="CZ7" i="71"/>
  <c r="CZ8" i="71"/>
  <c r="CZ12" i="71"/>
  <c r="CZ16" i="71"/>
  <c r="CZ20" i="71"/>
  <c r="CZ24" i="71"/>
  <c r="CZ28" i="71"/>
  <c r="CZ32" i="71"/>
  <c r="CZ36" i="71"/>
  <c r="CZ40" i="71"/>
  <c r="CZ44" i="71"/>
  <c r="CZ49" i="71"/>
  <c r="CZ66" i="71"/>
  <c r="CZ67" i="71"/>
  <c r="CZ77" i="71"/>
  <c r="CZ81" i="71"/>
  <c r="CZ87" i="71"/>
  <c r="CZ22" i="71"/>
  <c r="CZ42" i="71"/>
  <c r="DA14" i="71"/>
  <c r="CZ63" i="71"/>
  <c r="CZ85" i="71"/>
  <c r="CZ68" i="71"/>
  <c r="CZ61" i="71"/>
  <c r="DA52" i="71"/>
  <c r="DA26" i="71"/>
  <c r="CZ75" i="71"/>
  <c r="CZ52" i="71"/>
  <c r="CZ35" i="71"/>
  <c r="DA83" i="71"/>
  <c r="DA34" i="71"/>
  <c r="CZ89" i="71"/>
  <c r="DA80" i="71"/>
  <c r="DA65" i="71"/>
  <c r="CZ43" i="71"/>
  <c r="DA31" i="71"/>
  <c r="DA22" i="71"/>
  <c r="CZ11" i="71"/>
  <c r="DA63" i="71"/>
  <c r="CZ50" i="71"/>
  <c r="DA46" i="71"/>
  <c r="DA43" i="71"/>
  <c r="CZ23" i="71"/>
  <c r="CJ82" i="71" a="1"/>
  <c r="CJ82" i="71" s="1"/>
  <c r="DA84" i="71"/>
  <c r="CI82" i="71"/>
  <c r="CZ80" i="71"/>
  <c r="CZ65" i="71"/>
  <c r="DA59" i="71"/>
  <c r="DA42" i="71"/>
  <c r="CZ31" i="71"/>
  <c r="DA19" i="71"/>
  <c r="CT50" i="71"/>
  <c r="CZ27" i="71"/>
  <c r="DA8" i="71"/>
  <c r="DA12" i="71"/>
  <c r="DA16" i="71"/>
  <c r="DA20" i="71"/>
  <c r="DA24" i="71"/>
  <c r="DA28" i="71"/>
  <c r="DA32" i="71"/>
  <c r="DA36" i="71"/>
  <c r="DA40" i="71"/>
  <c r="DA44" i="71"/>
  <c r="DA49" i="71"/>
  <c r="DA66" i="71"/>
  <c r="DA67" i="71"/>
  <c r="DA77" i="71"/>
  <c r="DA81" i="71"/>
  <c r="DA86" i="71"/>
  <c r="DA90" i="71"/>
  <c r="DA54" i="71"/>
  <c r="DA57" i="71"/>
  <c r="DA58" i="71"/>
  <c r="DA62" i="71"/>
  <c r="DA70" i="71"/>
  <c r="DA71" i="71"/>
  <c r="DA73" i="71"/>
  <c r="DA82" i="71"/>
  <c r="DA5" i="71"/>
  <c r="DA9" i="71"/>
  <c r="DA13" i="71"/>
  <c r="DA17" i="71"/>
  <c r="DA21" i="71"/>
  <c r="DA25" i="71"/>
  <c r="DA29" i="71"/>
  <c r="DA33" i="71"/>
  <c r="DA37" i="71"/>
  <c r="DA41" i="71"/>
  <c r="DA45" i="71"/>
  <c r="DA64" i="71"/>
  <c r="DA78" i="71"/>
  <c r="DA6" i="71"/>
  <c r="DA48" i="71"/>
  <c r="DA50" i="71"/>
  <c r="DA56" i="71"/>
  <c r="DA61" i="71"/>
  <c r="DA72" i="71"/>
  <c r="DA85" i="71"/>
  <c r="DA89" i="71"/>
  <c r="CZ48" i="71"/>
  <c r="CZ47" i="71"/>
  <c r="DA35" i="71"/>
  <c r="CZ88" i="71"/>
  <c r="DA76" i="71"/>
  <c r="CZ69" i="71"/>
  <c r="DA23" i="71"/>
  <c r="CZ79" i="71"/>
  <c r="CZ76" i="71"/>
  <c r="DA11" i="71"/>
  <c r="CZ84" i="71"/>
  <c r="CZ59" i="71"/>
  <c r="DA55" i="71"/>
  <c r="DA53" i="71"/>
  <c r="DA39" i="71"/>
  <c r="DA30" i="71"/>
  <c r="CZ19" i="71"/>
  <c r="DA7" i="71"/>
  <c r="CB91" i="71"/>
  <c r="CE91" i="71" s="1"/>
  <c r="CF91" i="71"/>
  <c r="CH91" i="71" s="1" a="1"/>
  <c r="CH91" i="71" s="1"/>
  <c r="CZ91" i="71"/>
  <c r="DA91" i="71"/>
  <c r="CZ92" i="71"/>
  <c r="DA92" i="71"/>
  <c r="CZ93" i="71"/>
  <c r="DA93" i="71"/>
  <c r="CZ94" i="71"/>
  <c r="DA94" i="71"/>
  <c r="CZ95" i="71"/>
  <c r="DA95" i="71"/>
  <c r="CZ96" i="71"/>
  <c r="DA96" i="71"/>
  <c r="CZ97" i="71"/>
  <c r="DA97" i="71"/>
  <c r="CZ98" i="71"/>
  <c r="DA98" i="71"/>
  <c r="CZ99" i="71"/>
  <c r="DA99" i="71"/>
  <c r="CZ100" i="71"/>
  <c r="DA100" i="71"/>
  <c r="CZ101" i="71"/>
  <c r="DA101" i="71"/>
  <c r="CZ102" i="71"/>
  <c r="DA102" i="71"/>
  <c r="CE103" i="71"/>
  <c r="CH103" i="71"/>
  <c r="CI103" i="71"/>
  <c r="CJ103" i="71"/>
  <c r="CZ103" i="71"/>
  <c r="DA103" i="71"/>
  <c r="CI104" i="71"/>
  <c r="CZ104" i="71"/>
  <c r="DA104" i="71"/>
  <c r="CC105" i="71"/>
  <c r="CF105" i="71" a="1"/>
  <c r="CF105" i="71" s="1"/>
  <c r="CG105" i="71" a="1"/>
  <c r="CG105" i="71" s="1"/>
  <c r="CZ105" i="71"/>
  <c r="DA105" i="71"/>
  <c r="CC106" i="71"/>
  <c r="CF106" i="71" a="1"/>
  <c r="CF106" i="71" s="1"/>
  <c r="CG106" i="71" a="1"/>
  <c r="CG106" i="71"/>
  <c r="CZ106" i="71"/>
  <c r="DA106" i="71"/>
  <c r="CZ107" i="71"/>
  <c r="DA107" i="71"/>
  <c r="CE108" i="71"/>
  <c r="CH108" i="71"/>
  <c r="CI108" i="71"/>
  <c r="CJ108" i="71"/>
  <c r="CZ108" i="71"/>
  <c r="DA108" i="71"/>
  <c r="CI109" i="71"/>
  <c r="CZ109" i="71"/>
  <c r="DA109" i="71"/>
  <c r="CC110" i="71"/>
  <c r="CF110" i="71" a="1"/>
  <c r="CF110" i="71" s="1"/>
  <c r="CG110" i="71" a="1"/>
  <c r="CG110" i="71" s="1"/>
  <c r="CZ110" i="71"/>
  <c r="DA110" i="71"/>
  <c r="CZ111" i="71"/>
  <c r="DA111" i="71"/>
  <c r="CZ112" i="71"/>
  <c r="DA112" i="71"/>
  <c r="CZ113" i="71"/>
  <c r="DA113" i="71"/>
  <c r="CI114" i="71"/>
  <c r="CZ114" i="71"/>
  <c r="DA114" i="71"/>
  <c r="CB115" i="71"/>
  <c r="CC115" i="71" s="1"/>
  <c r="CZ115" i="71"/>
  <c r="DA115" i="71"/>
  <c r="CD116" i="71"/>
  <c r="CR51" i="71" s="1"/>
  <c r="CI116" i="71"/>
  <c r="CZ116" i="71"/>
  <c r="DA116" i="71"/>
  <c r="CD117" i="71"/>
  <c r="CD118" i="71" s="1"/>
  <c r="CG117" i="71"/>
  <c r="CI117" i="71"/>
  <c r="CZ117" i="71"/>
  <c r="DA117" i="71"/>
  <c r="CF118" i="71"/>
  <c r="CZ118" i="71"/>
  <c r="DA118" i="71"/>
  <c r="CD119" i="71"/>
  <c r="CF119" i="71" s="1"/>
  <c r="CG119" i="71"/>
  <c r="CZ119" i="71"/>
  <c r="DA119" i="71"/>
  <c r="CD120" i="71"/>
  <c r="CI120" i="71"/>
  <c r="CZ120" i="71"/>
  <c r="DA120" i="71"/>
  <c r="CZ121" i="71"/>
  <c r="DA121" i="71"/>
  <c r="CZ122" i="71"/>
  <c r="DA122" i="71"/>
  <c r="CZ123" i="71"/>
  <c r="DA123" i="71"/>
  <c r="CZ124" i="71"/>
  <c r="DA124" i="71"/>
  <c r="CZ125" i="71"/>
  <c r="DA125" i="71"/>
  <c r="CB126" i="71"/>
  <c r="CE126" i="71" s="1"/>
  <c r="CE127" i="71" s="1"/>
  <c r="CE128" i="71" s="1"/>
  <c r="CE129" i="71" s="1"/>
  <c r="CE130" i="71" s="1"/>
  <c r="CE131" i="71" s="1"/>
  <c r="CE132" i="71" s="1"/>
  <c r="CE133" i="71" s="1"/>
  <c r="CZ126" i="71"/>
  <c r="DA126" i="71"/>
  <c r="CD127" i="71"/>
  <c r="CD128" i="71" s="1"/>
  <c r="CD129" i="71" s="1"/>
  <c r="CD130" i="71" s="1"/>
  <c r="CD131" i="71" s="1"/>
  <c r="CZ127" i="71"/>
  <c r="DA127" i="71"/>
  <c r="CZ128" i="71"/>
  <c r="DA128" i="71"/>
  <c r="CZ129" i="71"/>
  <c r="DA129" i="71"/>
  <c r="CZ130" i="71"/>
  <c r="DA130" i="71"/>
  <c r="CZ131" i="71"/>
  <c r="DA131" i="71"/>
  <c r="CD132" i="71"/>
  <c r="CD133" i="71" s="1"/>
  <c r="CZ132" i="71"/>
  <c r="DA132" i="71"/>
  <c r="CZ133" i="71"/>
  <c r="DA133" i="71"/>
  <c r="CZ134" i="71"/>
  <c r="DA134" i="71"/>
  <c r="CZ135" i="71"/>
  <c r="DA135" i="71"/>
  <c r="CZ136" i="71"/>
  <c r="DA136" i="71"/>
  <c r="CB137" i="71"/>
  <c r="CC137" i="71"/>
  <c r="CD137" i="71"/>
  <c r="CF137" i="71" a="1"/>
  <c r="CF137" i="71" s="1"/>
  <c r="CZ137" i="71"/>
  <c r="DA137" i="71"/>
  <c r="CD138" i="71"/>
  <c r="CF138" i="71" a="1"/>
  <c r="CF138" i="71" s="1"/>
  <c r="CG138" i="71" s="1" a="1"/>
  <c r="CG138" i="71" s="1"/>
  <c r="CZ138" i="71"/>
  <c r="DA138" i="71"/>
  <c r="CD139" i="71"/>
  <c r="CF139" i="71" a="1"/>
  <c r="CF139" i="71" s="1"/>
  <c r="CG139" i="71" s="1" a="1"/>
  <c r="CG139" i="71" s="1"/>
  <c r="CZ139" i="71"/>
  <c r="DA139" i="71"/>
  <c r="CD140" i="71"/>
  <c r="CF140" i="71" a="1"/>
  <c r="CF140" i="71" s="1"/>
  <c r="CZ140" i="71"/>
  <c r="DA140" i="71"/>
  <c r="CD141" i="71"/>
  <c r="CF141" i="71" a="1"/>
  <c r="CF141" i="71" s="1"/>
  <c r="CG141" i="71" s="1" a="1"/>
  <c r="CG141" i="71" s="1"/>
  <c r="CZ141" i="71"/>
  <c r="DA141" i="71"/>
  <c r="CF142" i="71" a="1"/>
  <c r="CF142" i="71" s="1"/>
  <c r="CZ142" i="71"/>
  <c r="DA142" i="71"/>
  <c r="CF143" i="71" a="1"/>
  <c r="CF143" i="71" s="1"/>
  <c r="CG143" i="71" s="1" a="1"/>
  <c r="CG143" i="71" s="1"/>
  <c r="CZ143" i="71"/>
  <c r="DA143" i="71"/>
  <c r="CZ144" i="71"/>
  <c r="DA144" i="71"/>
  <c r="CZ145" i="71"/>
  <c r="DA145" i="71"/>
  <c r="CD146" i="71"/>
  <c r="CE146" i="71"/>
  <c r="CF146" i="71"/>
  <c r="CZ146" i="71"/>
  <c r="DA146" i="71"/>
  <c r="CB147" i="71"/>
  <c r="CE151" i="71" s="1"/>
  <c r="CD147" i="71"/>
  <c r="CZ147" i="71"/>
  <c r="DA147" i="71"/>
  <c r="CD148" i="71"/>
  <c r="CZ148" i="71"/>
  <c r="DA148" i="71"/>
  <c r="CD149" i="71"/>
  <c r="CZ149" i="71"/>
  <c r="DA149" i="71"/>
  <c r="CD150" i="71"/>
  <c r="CZ150" i="71"/>
  <c r="DA150" i="71"/>
  <c r="CD151" i="71"/>
  <c r="CZ151" i="71"/>
  <c r="DA151" i="71"/>
  <c r="CZ152" i="71"/>
  <c r="DA152" i="71"/>
  <c r="CZ153" i="71"/>
  <c r="DA153" i="71"/>
  <c r="CZ154" i="71"/>
  <c r="DA154" i="71"/>
  <c r="CZ155" i="71"/>
  <c r="DA155" i="71"/>
  <c r="CD156" i="71"/>
  <c r="CZ156" i="71"/>
  <c r="DA156" i="71"/>
  <c r="CD157" i="71"/>
  <c r="CE157" i="71"/>
  <c r="CH157" i="71"/>
  <c r="CZ157" i="71"/>
  <c r="DA157" i="71"/>
  <c r="CB158" i="71"/>
  <c r="CE158" i="71" s="1"/>
  <c r="CE159" i="71" s="1"/>
  <c r="CE160" i="71" s="1"/>
  <c r="CE161" i="71" s="1"/>
  <c r="CE162" i="71" s="1"/>
  <c r="CE163" i="71" s="1"/>
  <c r="CE164" i="71" s="1"/>
  <c r="CE165" i="71" s="1"/>
  <c r="CD158" i="71"/>
  <c r="CZ158" i="71"/>
  <c r="DA158" i="71"/>
  <c r="CD159" i="71"/>
  <c r="CZ159" i="71"/>
  <c r="DA159" i="71"/>
  <c r="CD160" i="71"/>
  <c r="CD181" i="71" s="1"/>
  <c r="CZ160" i="71"/>
  <c r="DA160" i="71"/>
  <c r="CD161" i="71"/>
  <c r="CD182" i="71" s="1"/>
  <c r="CZ161" i="71"/>
  <c r="DA161" i="71"/>
  <c r="CD162" i="71"/>
  <c r="CZ162" i="71"/>
  <c r="DA162" i="71"/>
  <c r="CZ163" i="71"/>
  <c r="DA163" i="71"/>
  <c r="CZ164" i="71"/>
  <c r="DA164" i="71"/>
  <c r="CZ165" i="71"/>
  <c r="DA165" i="71"/>
  <c r="CZ166" i="71"/>
  <c r="DA166" i="71"/>
  <c r="CD167" i="71"/>
  <c r="CE167" i="71"/>
  <c r="CF167" i="71"/>
  <c r="CZ167" i="71"/>
  <c r="DA167" i="71"/>
  <c r="CB168" i="71"/>
  <c r="CE168" i="71" s="1"/>
  <c r="CD168" i="71"/>
  <c r="CZ168" i="71"/>
  <c r="DA168" i="71"/>
  <c r="CD169" i="71"/>
  <c r="CZ169" i="71"/>
  <c r="DA169" i="71"/>
  <c r="CD170" i="71"/>
  <c r="CZ170" i="71"/>
  <c r="DA170" i="71"/>
  <c r="CD171" i="71"/>
  <c r="CZ171" i="71"/>
  <c r="DA171" i="71"/>
  <c r="CD172" i="71"/>
  <c r="CZ172" i="71"/>
  <c r="DA172" i="71"/>
  <c r="CZ173" i="71"/>
  <c r="DA173" i="71"/>
  <c r="CZ174" i="71"/>
  <c r="DA174" i="71"/>
  <c r="CZ175" i="71"/>
  <c r="DA175" i="71"/>
  <c r="CZ176" i="71"/>
  <c r="DA176" i="71"/>
  <c r="CD177" i="71"/>
  <c r="CZ177" i="71"/>
  <c r="DA177" i="71"/>
  <c r="CD178" i="71"/>
  <c r="CE178" i="71"/>
  <c r="CH178" i="71"/>
  <c r="CZ178" i="71"/>
  <c r="DA178" i="71"/>
  <c r="CB179" i="71"/>
  <c r="CE179" i="71" s="1"/>
  <c r="CE180" i="71" s="1"/>
  <c r="CE181" i="71" s="1"/>
  <c r="CE182" i="71" s="1"/>
  <c r="CE183" i="71" s="1"/>
  <c r="CE184" i="71" s="1"/>
  <c r="CE185" i="71" s="1"/>
  <c r="CE186" i="71" s="1"/>
  <c r="CC179" i="71"/>
  <c r="CD179" i="71"/>
  <c r="CZ179" i="71"/>
  <c r="DA179" i="71"/>
  <c r="CD180" i="71"/>
  <c r="CZ180" i="71"/>
  <c r="DA180" i="71"/>
  <c r="CZ181" i="71"/>
  <c r="DA181" i="71"/>
  <c r="CZ182" i="71"/>
  <c r="DA182" i="71"/>
  <c r="CD183" i="71"/>
  <c r="CZ183" i="71"/>
  <c r="DA183" i="71"/>
  <c r="CZ184" i="71"/>
  <c r="DA184" i="71"/>
  <c r="CZ185" i="71"/>
  <c r="DA185" i="71"/>
  <c r="CZ186" i="71"/>
  <c r="DA186" i="71"/>
  <c r="CZ187" i="71"/>
  <c r="DA187" i="71"/>
  <c r="CZ188" i="71"/>
  <c r="DA188" i="71"/>
  <c r="CZ189" i="71"/>
  <c r="DA189" i="71"/>
  <c r="CZ190" i="71"/>
  <c r="DA190" i="71"/>
  <c r="CZ191" i="71"/>
  <c r="DA191" i="71"/>
  <c r="CZ192" i="71"/>
  <c r="DA192" i="71"/>
  <c r="CZ193" i="71"/>
  <c r="DA193" i="71"/>
  <c r="CZ194" i="71"/>
  <c r="DA194" i="71"/>
  <c r="CZ195" i="71"/>
  <c r="DA195" i="71"/>
  <c r="CZ196" i="71"/>
  <c r="DA196" i="71"/>
  <c r="CZ197" i="71"/>
  <c r="DA197" i="71"/>
  <c r="CZ198" i="71"/>
  <c r="DA198" i="71"/>
  <c r="DA204" i="71"/>
  <c r="DA205" i="71"/>
  <c r="DA210" i="71"/>
  <c r="DA212" i="71"/>
  <c r="DA213" i="71"/>
  <c r="DA218" i="71"/>
  <c r="DA220" i="71"/>
  <c r="DA221" i="71"/>
  <c r="DA226" i="71"/>
  <c r="DA228" i="71"/>
  <c r="DA229" i="71"/>
  <c r="DA234" i="71"/>
  <c r="DA236" i="71"/>
  <c r="DA237" i="71"/>
  <c r="DA242" i="71"/>
  <c r="DA244" i="71"/>
  <c r="DA245" i="71"/>
  <c r="CE247" i="71"/>
  <c r="CF247" i="71"/>
  <c r="CF256" i="71" s="1"/>
  <c r="CG247" i="71"/>
  <c r="CG248" i="71"/>
  <c r="CH248" i="71"/>
  <c r="CI248" i="71"/>
  <c r="CJ248" i="71"/>
  <c r="CC249" i="71"/>
  <c r="CC258" i="71" s="1"/>
  <c r="CD249" i="71"/>
  <c r="CE249" i="71"/>
  <c r="CF249" i="71"/>
  <c r="CU249" i="71"/>
  <c r="CV249" i="71"/>
  <c r="CC250" i="71"/>
  <c r="CD250" i="71"/>
  <c r="CD259" i="71" s="1"/>
  <c r="CD268" i="71" s="1"/>
  <c r="CE250" i="71"/>
  <c r="CE252" i="71"/>
  <c r="CE261" i="71" s="1"/>
  <c r="CF252" i="71"/>
  <c r="CF261" i="71" s="1"/>
  <c r="CG252" i="71"/>
  <c r="DA252" i="71"/>
  <c r="CC253" i="71"/>
  <c r="CD253" i="71"/>
  <c r="CE253" i="71"/>
  <c r="CE262" i="71" s="1"/>
  <c r="CE271" i="71" s="1" a="1"/>
  <c r="CE271" i="71" s="1"/>
  <c r="CM255" i="71"/>
  <c r="CN255" i="71"/>
  <c r="CE256" i="71"/>
  <c r="CG256" i="71"/>
  <c r="CM256" i="71"/>
  <c r="CZ202" i="71" s="1"/>
  <c r="CZ206" i="71" s="1"/>
  <c r="CN256" i="71"/>
  <c r="CG257" i="71"/>
  <c r="CG266" i="71" s="1"/>
  <c r="CH257" i="71"/>
  <c r="CI257" i="71"/>
  <c r="CI266" i="71" s="1"/>
  <c r="CJ257" i="71"/>
  <c r="CJ266" i="71" s="1"/>
  <c r="CM257" i="71"/>
  <c r="CN257" i="71"/>
  <c r="CD258" i="71"/>
  <c r="CE258" i="71"/>
  <c r="CF258" i="71"/>
  <c r="CM258" i="71"/>
  <c r="CN258" i="71"/>
  <c r="CC259" i="71"/>
  <c r="CE259" i="71"/>
  <c r="CE268" i="71" s="1" a="1"/>
  <c r="CE268" i="71" s="1"/>
  <c r="CM259" i="71"/>
  <c r="CN259" i="71"/>
  <c r="CZ259" i="71"/>
  <c r="CM260" i="71"/>
  <c r="CN260" i="71"/>
  <c r="CG261" i="71"/>
  <c r="CG270" i="71" s="1" a="1"/>
  <c r="CG270" i="71" s="1"/>
  <c r="CM261" i="71"/>
  <c r="CN261" i="71"/>
  <c r="CC262" i="71"/>
  <c r="CD262" i="71"/>
  <c r="CM262" i="71"/>
  <c r="CN262" i="71"/>
  <c r="DA262" i="71"/>
  <c r="CM263" i="71"/>
  <c r="CV248" i="71" s="1"/>
  <c r="CN263" i="71"/>
  <c r="DA263" i="71"/>
  <c r="CM264" i="71"/>
  <c r="CN264" i="71"/>
  <c r="DA264" i="71"/>
  <c r="CM265" i="71"/>
  <c r="CN265" i="71"/>
  <c r="CH266" i="71"/>
  <c r="CM266" i="71"/>
  <c r="CB281" i="71" s="1"/>
  <c r="CE281" i="71" s="1"/>
  <c r="CN266" i="71"/>
  <c r="DA266" i="71"/>
  <c r="CC267" i="71"/>
  <c r="CD267" i="71"/>
  <c r="CE267" i="71" a="1"/>
  <c r="CE267" i="71" s="1"/>
  <c r="CF267" i="71"/>
  <c r="CM267" i="71"/>
  <c r="CN267" i="71"/>
  <c r="DA267" i="71"/>
  <c r="CC268" i="71"/>
  <c r="CM268" i="71"/>
  <c r="CN268" i="71"/>
  <c r="CM269" i="71"/>
  <c r="CN269" i="71"/>
  <c r="CE270" i="71" a="1"/>
  <c r="CE270" i="71" s="1"/>
  <c r="CF270" i="71" a="1"/>
  <c r="CF270" i="71" s="1"/>
  <c r="CM270" i="71"/>
  <c r="CN270" i="71"/>
  <c r="CC271" i="71"/>
  <c r="CD271" i="71"/>
  <c r="CM271" i="71"/>
  <c r="CN271" i="71"/>
  <c r="DA271" i="71"/>
  <c r="DA273" i="71"/>
  <c r="CC275" i="71"/>
  <c r="DA275" i="71"/>
  <c r="DA276" i="71"/>
  <c r="DA277" i="71"/>
  <c r="DA280" i="71"/>
  <c r="CF281" i="71" a="1"/>
  <c r="CF281" i="71"/>
  <c r="CI281" i="71"/>
  <c r="DA283" i="71"/>
  <c r="DA284" i="71"/>
  <c r="DA286" i="71"/>
  <c r="DA287" i="71"/>
  <c r="DA288" i="71"/>
  <c r="CB290" i="71" a="1"/>
  <c r="AG114" i="74" l="1"/>
  <c r="AQ27" i="74"/>
  <c r="DH89" i="74" s="1"/>
  <c r="DH98" i="74" s="1"/>
  <c r="DH107" i="74" s="1"/>
  <c r="DI89" i="74"/>
  <c r="DI98" i="74" s="1"/>
  <c r="DI107" i="74" s="1"/>
  <c r="DD144" i="74" s="1" a="1"/>
  <c r="DD144" i="74" s="1"/>
  <c r="AR28" i="74"/>
  <c r="DB90" i="74"/>
  <c r="DB99" i="74" s="1"/>
  <c r="DB108" i="74" s="1"/>
  <c r="AP15" i="74"/>
  <c r="DM89" i="74" s="1"/>
  <c r="DJ156" i="74" s="1"/>
  <c r="AP14" i="74"/>
  <c r="DM88" i="74" s="1"/>
  <c r="DJ155" i="74" s="1"/>
  <c r="DL159" i="74"/>
  <c r="AT89" i="74"/>
  <c r="H14" i="74"/>
  <c r="AN88" i="74" s="1"/>
  <c r="AK155" i="74" s="1"/>
  <c r="DD387" i="74"/>
  <c r="DD398" i="74"/>
  <c r="DD419" i="74" s="1"/>
  <c r="DD408" i="74"/>
  <c r="DD376" i="74"/>
  <c r="DF355" i="74"/>
  <c r="DD356" i="74"/>
  <c r="AE407" i="74"/>
  <c r="AE386" i="74"/>
  <c r="AE375" i="74"/>
  <c r="AE397" i="74"/>
  <c r="AE418" i="74" s="1"/>
  <c r="AG354" i="74"/>
  <c r="AE355" i="74"/>
  <c r="DG288" i="74"/>
  <c r="DG297" i="74" s="1"/>
  <c r="DG306" i="74" s="1"/>
  <c r="DF386" i="74" s="1"/>
  <c r="DF385" i="74" s="1"/>
  <c r="AP58" i="74"/>
  <c r="DG289" i="74" s="1"/>
  <c r="DG298" i="74" s="1"/>
  <c r="DG307" i="74" s="1"/>
  <c r="AP61" i="74"/>
  <c r="AE314" i="74"/>
  <c r="AN285" i="74"/>
  <c r="AK351" i="74" s="1"/>
  <c r="H49" i="74"/>
  <c r="AN287" i="74" s="1"/>
  <c r="AK354" i="74" s="1"/>
  <c r="H48" i="74"/>
  <c r="AN286" i="74" s="1"/>
  <c r="AK353" i="74" s="1"/>
  <c r="H30" i="74"/>
  <c r="H27" i="74"/>
  <c r="AH89" i="74" s="1"/>
  <c r="AH98" i="74" s="1"/>
  <c r="AH107" i="74" s="1"/>
  <c r="AH88" i="74"/>
  <c r="AH97" i="74" s="1"/>
  <c r="AH106" i="74" s="1"/>
  <c r="AG186" i="74" s="1"/>
  <c r="AG185" i="74" s="1"/>
  <c r="AG375" i="74" a="1"/>
  <c r="AG375" i="74" s="1"/>
  <c r="AG374" i="74" a="1"/>
  <c r="AG374" i="74" s="1"/>
  <c r="AG380" i="74" a="1"/>
  <c r="AG380" i="74" s="1"/>
  <c r="AH380" i="74" s="1" a="1"/>
  <c r="AH380" i="74" s="1"/>
  <c r="AG379" i="74" a="1"/>
  <c r="AG379" i="74" s="1"/>
  <c r="AH379" i="74" s="1" a="1"/>
  <c r="AH379" i="74" s="1"/>
  <c r="AG378" i="74" a="1"/>
  <c r="AG378" i="74" s="1"/>
  <c r="AH377" i="74" s="1" a="1"/>
  <c r="AH377" i="74" s="1"/>
  <c r="AG377" i="74" a="1"/>
  <c r="AG377" i="74" s="1"/>
  <c r="AG376" i="74" a="1"/>
  <c r="AG376" i="74" s="1"/>
  <c r="AH376" i="74" s="1" a="1"/>
  <c r="AH376" i="74" s="1"/>
  <c r="AJ89" i="74"/>
  <c r="AJ98" i="74" s="1"/>
  <c r="AJ107" i="74" s="1"/>
  <c r="AJ144" i="74" s="1"/>
  <c r="AC296" i="74"/>
  <c r="AC305" i="74" s="1"/>
  <c r="AC291" i="74"/>
  <c r="AC300" i="74" s="1"/>
  <c r="AC309" i="74" s="1"/>
  <c r="AM158" i="74"/>
  <c r="AM159" i="74"/>
  <c r="H13" i="74"/>
  <c r="AN87" i="74" s="1"/>
  <c r="AK154" i="74" s="1"/>
  <c r="DE115" i="74"/>
  <c r="DE116" i="74"/>
  <c r="DE144" i="74" a="1"/>
  <c r="DE144" i="74" s="1"/>
  <c r="DG355" i="74"/>
  <c r="AI347" i="74"/>
  <c r="DJ344" i="74"/>
  <c r="DJ343" i="74"/>
  <c r="AJ288" i="74"/>
  <c r="AJ297" i="74" s="1"/>
  <c r="AJ306" i="74" s="1"/>
  <c r="AF343" i="74" s="1" a="1"/>
  <c r="AF343" i="74" s="1"/>
  <c r="DF380" i="74" a="1"/>
  <c r="DF380" i="74" s="1"/>
  <c r="DF379" i="74" a="1"/>
  <c r="DF379" i="74" s="1"/>
  <c r="DF378" i="74" a="1"/>
  <c r="DF378" i="74" s="1"/>
  <c r="DF377" i="74" a="1"/>
  <c r="DF377" i="74" s="1"/>
  <c r="DF376" i="74" a="1"/>
  <c r="DF376" i="74" s="1"/>
  <c r="DG376" i="74" s="1" a="1"/>
  <c r="DG376" i="74" s="1"/>
  <c r="DF375" i="74" a="1"/>
  <c r="DF375" i="74" s="1"/>
  <c r="DG375" i="74" s="1" a="1"/>
  <c r="DG375" i="74" s="1"/>
  <c r="DF381" i="74" a="1"/>
  <c r="DF381" i="74" s="1"/>
  <c r="DG381" i="74" s="1" a="1"/>
  <c r="DG381" i="74" s="1"/>
  <c r="I26" i="74"/>
  <c r="AI88" i="74" s="1"/>
  <c r="AI97" i="74" s="1"/>
  <c r="AI106" i="74" s="1"/>
  <c r="AI143" i="74" s="1"/>
  <c r="AJ88" i="74"/>
  <c r="AJ97" i="74" s="1"/>
  <c r="AJ106" i="74" s="1"/>
  <c r="DI144" i="74"/>
  <c r="I61" i="74"/>
  <c r="AI287" i="74" s="1"/>
  <c r="AI296" i="74" s="1"/>
  <c r="AI305" i="74" s="1"/>
  <c r="AI342" i="74" s="1"/>
  <c r="AJ287" i="74"/>
  <c r="AJ296" i="74" s="1"/>
  <c r="AJ305" i="74" s="1"/>
  <c r="AF342" i="74" s="1" a="1"/>
  <c r="AF342" i="74" s="1"/>
  <c r="AE199" i="74"/>
  <c r="AE220" i="74" s="1"/>
  <c r="AE188" i="74"/>
  <c r="AG188" i="74" s="1"/>
  <c r="AE177" i="74"/>
  <c r="AE209" i="74"/>
  <c r="AE157" i="74"/>
  <c r="AG156" i="74"/>
  <c r="AQ57" i="74"/>
  <c r="DH288" i="74" s="1"/>
  <c r="DH297" i="74" s="1"/>
  <c r="DH306" i="74" s="1"/>
  <c r="DH343" i="74" s="1"/>
  <c r="DI288" i="74"/>
  <c r="DI297" i="74" s="1"/>
  <c r="DI306" i="74" s="1"/>
  <c r="DE343" i="74" s="1" a="1"/>
  <c r="DE343" i="74" s="1"/>
  <c r="AH156" i="74"/>
  <c r="DF182" i="74" a="1"/>
  <c r="DF182" i="74" s="1"/>
  <c r="DG182" i="74" s="1" a="1"/>
  <c r="DG182" i="74" s="1"/>
  <c r="DF181" i="74" a="1"/>
  <c r="DF181" i="74" s="1"/>
  <c r="DF180" i="74" a="1"/>
  <c r="DF180" i="74" s="1"/>
  <c r="DF179" i="74" a="1"/>
  <c r="DF179" i="74" s="1"/>
  <c r="DF178" i="74" a="1"/>
  <c r="DF178" i="74" s="1"/>
  <c r="DF177" i="74" a="1"/>
  <c r="DF177" i="74" s="1"/>
  <c r="DF176" i="74" a="1"/>
  <c r="DF176" i="74" s="1"/>
  <c r="DG202" i="74"/>
  <c r="DH202" i="74" s="1"/>
  <c r="DG200" i="74"/>
  <c r="DH200" i="74" s="1"/>
  <c r="DG198" i="74"/>
  <c r="DH198" i="74" s="1"/>
  <c r="DG203" i="74"/>
  <c r="DH203" i="74" s="1"/>
  <c r="DG199" i="74"/>
  <c r="DH199" i="74" s="1"/>
  <c r="DG204" i="74"/>
  <c r="DH204" i="74" s="1"/>
  <c r="DG201" i="74"/>
  <c r="DH201" i="74" s="1"/>
  <c r="DG197" i="74"/>
  <c r="DS90" i="74"/>
  <c r="AG181" i="74" a="1"/>
  <c r="AG181" i="74" s="1"/>
  <c r="AH181" i="74" s="1" a="1"/>
  <c r="AH181" i="74" s="1"/>
  <c r="AG180" i="74" a="1"/>
  <c r="AG180" i="74" s="1"/>
  <c r="AH180" i="74" s="1" a="1"/>
  <c r="AH180" i="74" s="1"/>
  <c r="AG179" i="74" a="1"/>
  <c r="AG179" i="74" s="1"/>
  <c r="AH179" i="74" s="1" a="1"/>
  <c r="AH179" i="74" s="1"/>
  <c r="AG178" i="74" a="1"/>
  <c r="AG178" i="74" s="1"/>
  <c r="AG177" i="74" a="1"/>
  <c r="AG177" i="74" s="1"/>
  <c r="AG175" i="74" a="1"/>
  <c r="AG175" i="74" s="1"/>
  <c r="AG176" i="74" a="1"/>
  <c r="AG176" i="74" s="1"/>
  <c r="AF144" i="74" a="1"/>
  <c r="AF144" i="74" s="1"/>
  <c r="H62" i="74"/>
  <c r="AH288" i="74" s="1"/>
  <c r="AH297" i="74" s="1"/>
  <c r="AH306" i="74" s="1"/>
  <c r="AH287" i="74"/>
  <c r="AH296" i="74" s="1"/>
  <c r="AH305" i="74" s="1"/>
  <c r="AG385" i="74" s="1"/>
  <c r="AG384" i="74" s="1"/>
  <c r="H65" i="74"/>
  <c r="DB297" i="74"/>
  <c r="DB306" i="74" s="1"/>
  <c r="DB292" i="74"/>
  <c r="DB301" i="74" s="1"/>
  <c r="DB310" i="74" s="1"/>
  <c r="DD199" i="74"/>
  <c r="DD220" i="74" s="1"/>
  <c r="DD209" i="74"/>
  <c r="DF156" i="74"/>
  <c r="DD177" i="74"/>
  <c r="DD157" i="74"/>
  <c r="DD188" i="74"/>
  <c r="DF188" i="74" s="1"/>
  <c r="AR31" i="74"/>
  <c r="DG93" i="74"/>
  <c r="DG102" i="74" s="1"/>
  <c r="DG111" i="74" s="1"/>
  <c r="AK144" i="74"/>
  <c r="AK143" i="74"/>
  <c r="DT90" i="74" a="1"/>
  <c r="DT90" i="74" s="1"/>
  <c r="AF314" i="74"/>
  <c r="AK342" i="74"/>
  <c r="AK343" i="74"/>
  <c r="DH144" i="74"/>
  <c r="DK144" i="74" s="1"/>
  <c r="DB289" i="74"/>
  <c r="DB298" i="74" s="1"/>
  <c r="DB307" i="74" s="1"/>
  <c r="AR58" i="74"/>
  <c r="CT248" i="71"/>
  <c r="CZ288" i="71"/>
  <c r="CZ265" i="71"/>
  <c r="CZ273" i="71"/>
  <c r="CZ272" i="71"/>
  <c r="CE171" i="71"/>
  <c r="CE172" i="71"/>
  <c r="CE170" i="71"/>
  <c r="CE174" i="71"/>
  <c r="CE173" i="71"/>
  <c r="CE169" i="71"/>
  <c r="CE137" i="71"/>
  <c r="CE138" i="71" s="1"/>
  <c r="CE139" i="71" s="1"/>
  <c r="CE140" i="71" s="1"/>
  <c r="CE141" i="71" s="1"/>
  <c r="CE142" i="71" s="1"/>
  <c r="CE143" i="71" s="1"/>
  <c r="CE175" i="71"/>
  <c r="CG116" i="71"/>
  <c r="CC274" i="71"/>
  <c r="CE269" i="71"/>
  <c r="CZ284" i="71"/>
  <c r="CZ274" i="71"/>
  <c r="CZ289" i="71"/>
  <c r="CZ276" i="71"/>
  <c r="DA247" i="71"/>
  <c r="DA249" i="71"/>
  <c r="DA255" i="71"/>
  <c r="DA260" i="71"/>
  <c r="DA207" i="71"/>
  <c r="DA211" i="71"/>
  <c r="DA215" i="71"/>
  <c r="DA219" i="71"/>
  <c r="DA223" i="71"/>
  <c r="DA227" i="71"/>
  <c r="DA231" i="71"/>
  <c r="DA235" i="71"/>
  <c r="DA239" i="71"/>
  <c r="DA243" i="71"/>
  <c r="DA248" i="71"/>
  <c r="DA265" i="71"/>
  <c r="DA253" i="71"/>
  <c r="DA256" i="71"/>
  <c r="DA257" i="71"/>
  <c r="DA261" i="71"/>
  <c r="DA269" i="71"/>
  <c r="DA270" i="71"/>
  <c r="DA272" i="71"/>
  <c r="DA281" i="71"/>
  <c r="DA285" i="71"/>
  <c r="DA289" i="71"/>
  <c r="DA250" i="71"/>
  <c r="DA254" i="71"/>
  <c r="DA259" i="71"/>
  <c r="CZ251" i="71"/>
  <c r="CZ249" i="71"/>
  <c r="CZ247" i="71"/>
  <c r="CZ246" i="71"/>
  <c r="CZ238" i="71"/>
  <c r="CZ230" i="71"/>
  <c r="CZ222" i="71"/>
  <c r="CZ214" i="71"/>
  <c r="CG140" i="71" a="1"/>
  <c r="CG140" i="71" s="1"/>
  <c r="CZ207" i="71"/>
  <c r="CZ211" i="71"/>
  <c r="CZ215" i="71"/>
  <c r="CZ219" i="71"/>
  <c r="CZ223" i="71"/>
  <c r="CZ227" i="71"/>
  <c r="CZ231" i="71"/>
  <c r="CZ235" i="71"/>
  <c r="CZ239" i="71"/>
  <c r="CZ243" i="71"/>
  <c r="CZ248" i="71"/>
  <c r="CZ253" i="71"/>
  <c r="CZ256" i="71"/>
  <c r="CZ257" i="71"/>
  <c r="CZ261" i="71"/>
  <c r="CZ204" i="71"/>
  <c r="CZ208" i="71"/>
  <c r="CZ212" i="71"/>
  <c r="CZ216" i="71"/>
  <c r="CZ220" i="71"/>
  <c r="CZ224" i="71"/>
  <c r="CZ228" i="71"/>
  <c r="CZ232" i="71"/>
  <c r="CZ236" i="71"/>
  <c r="CZ240" i="71"/>
  <c r="CZ244" i="71"/>
  <c r="CZ263" i="71"/>
  <c r="CZ277" i="71"/>
  <c r="CZ205" i="71"/>
  <c r="CZ209" i="71"/>
  <c r="CZ213" i="71"/>
  <c r="CZ217" i="71"/>
  <c r="CZ221" i="71"/>
  <c r="CZ225" i="71"/>
  <c r="CZ229" i="71"/>
  <c r="CZ233" i="71"/>
  <c r="CZ237" i="71"/>
  <c r="CZ241" i="71"/>
  <c r="CZ245" i="71"/>
  <c r="CE149" i="71"/>
  <c r="CE150" i="71"/>
  <c r="CE152" i="71"/>
  <c r="CE148" i="71"/>
  <c r="CE154" i="71"/>
  <c r="CE147" i="71"/>
  <c r="CE153" i="71"/>
  <c r="CZ287" i="71"/>
  <c r="CZ269" i="71"/>
  <c r="CZ267" i="71"/>
  <c r="CZ260" i="71"/>
  <c r="CZ285" i="71"/>
  <c r="CZ262" i="71"/>
  <c r="CZ234" i="71"/>
  <c r="CZ218" i="71"/>
  <c r="CZ283" i="71"/>
  <c r="DA282" i="71"/>
  <c r="CZ280" i="71"/>
  <c r="DA279" i="71"/>
  <c r="CZ270" i="71"/>
  <c r="DA268" i="71"/>
  <c r="CZ266" i="71"/>
  <c r="CZ264" i="71"/>
  <c r="DA258" i="71"/>
  <c r="CZ254" i="71"/>
  <c r="CZ252" i="71"/>
  <c r="CZ250" i="71"/>
  <c r="DA241" i="71"/>
  <c r="DA233" i="71"/>
  <c r="DA225" i="71"/>
  <c r="DA217" i="71"/>
  <c r="DA209" i="71"/>
  <c r="CZ275" i="71"/>
  <c r="CZ242" i="71"/>
  <c r="CZ226" i="71"/>
  <c r="CZ210" i="71"/>
  <c r="CZ282" i="71"/>
  <c r="CZ281" i="71"/>
  <c r="CZ279" i="71"/>
  <c r="DA278" i="71"/>
  <c r="DA274" i="71"/>
  <c r="CZ268" i="71"/>
  <c r="CZ258" i="71"/>
  <c r="CZ255" i="71"/>
  <c r="DA240" i="71"/>
  <c r="DA232" i="71"/>
  <c r="DA224" i="71"/>
  <c r="DA216" i="71"/>
  <c r="DA208" i="71"/>
  <c r="CZ271" i="71"/>
  <c r="CZ286" i="71"/>
  <c r="CT249" i="71"/>
  <c r="CJ281" i="71" a="1"/>
  <c r="CJ281" i="71" s="1"/>
  <c r="CZ278" i="71"/>
  <c r="DA251" i="71"/>
  <c r="DA246" i="71"/>
  <c r="DA238" i="71"/>
  <c r="DA230" i="71"/>
  <c r="DA222" i="71"/>
  <c r="DA214" i="71"/>
  <c r="DA206" i="71"/>
  <c r="CG142" i="71" a="1"/>
  <c r="CG142" i="71" s="1"/>
  <c r="CF120" i="71"/>
  <c r="CD152" i="71"/>
  <c r="CD173" i="71"/>
  <c r="CD163" i="71"/>
  <c r="CD184" i="71" s="1"/>
  <c r="CG137" i="71" a="1"/>
  <c r="CG137" i="71" s="1"/>
  <c r="CD121" i="71"/>
  <c r="CF117" i="71"/>
  <c r="CE115" i="71"/>
  <c r="CE116" i="71" s="1"/>
  <c r="CE117" i="71" s="1"/>
  <c r="CE118" i="71" s="1"/>
  <c r="CE119" i="71" s="1"/>
  <c r="CE120" i="71" s="1"/>
  <c r="CE121" i="71" s="1"/>
  <c r="CE122" i="71" s="1"/>
  <c r="CG121" i="71"/>
  <c r="CG120" i="71"/>
  <c r="CG118" i="71"/>
  <c r="CF116" i="71"/>
  <c r="CB290" i="71"/>
  <c r="CE290" i="71" s="1"/>
  <c r="CF290" i="71"/>
  <c r="CH290" i="71" s="1" a="1"/>
  <c r="CH290" i="71" s="1"/>
  <c r="CZ290" i="71"/>
  <c r="DA290" i="71"/>
  <c r="CZ291" i="71"/>
  <c r="DA291" i="71"/>
  <c r="CZ292" i="71"/>
  <c r="DA292" i="71"/>
  <c r="CZ293" i="71"/>
  <c r="DA293" i="71"/>
  <c r="CZ294" i="71"/>
  <c r="DA294" i="71"/>
  <c r="CZ295" i="71"/>
  <c r="DA295" i="71"/>
  <c r="CZ296" i="71"/>
  <c r="DA296" i="71"/>
  <c r="CZ297" i="71"/>
  <c r="DA297" i="71"/>
  <c r="CZ298" i="71"/>
  <c r="DA298" i="71"/>
  <c r="CZ299" i="71"/>
  <c r="DA299" i="71"/>
  <c r="CZ300" i="71"/>
  <c r="DA300" i="71"/>
  <c r="CZ301" i="71"/>
  <c r="DA301" i="71"/>
  <c r="CE302" i="71"/>
  <c r="CH302" i="71"/>
  <c r="CI302" i="71"/>
  <c r="CJ302" i="71"/>
  <c r="CZ302" i="71"/>
  <c r="DA302" i="71"/>
  <c r="CI303" i="71"/>
  <c r="CI308" i="71" s="1"/>
  <c r="CZ303" i="71"/>
  <c r="DA303" i="71"/>
  <c r="CC304" i="71"/>
  <c r="CF304" i="71" a="1"/>
  <c r="CF304" i="71" s="1"/>
  <c r="CG304" i="71" a="1"/>
  <c r="CG304" i="71" s="1"/>
  <c r="CZ304" i="71"/>
  <c r="DA304" i="71"/>
  <c r="CC305" i="71"/>
  <c r="CF305" i="71" a="1"/>
  <c r="CF305" i="71"/>
  <c r="CG305" i="71" a="1"/>
  <c r="CG305" i="71"/>
  <c r="CZ305" i="71"/>
  <c r="DA305" i="71"/>
  <c r="CZ306" i="71"/>
  <c r="DA306" i="71"/>
  <c r="CE307" i="71"/>
  <c r="CH307" i="71"/>
  <c r="CI307" i="71"/>
  <c r="CJ307" i="71"/>
  <c r="CZ307" i="71"/>
  <c r="DA307" i="71"/>
  <c r="CZ308" i="71"/>
  <c r="DA308" i="71"/>
  <c r="CC309" i="71"/>
  <c r="CF309" i="71" a="1"/>
  <c r="CF309" i="71" s="1"/>
  <c r="CG309" i="71" a="1"/>
  <c r="CG309" i="71" s="1"/>
  <c r="CZ309" i="71"/>
  <c r="DA309" i="71"/>
  <c r="CZ310" i="71"/>
  <c r="DA310" i="71"/>
  <c r="CZ311" i="71"/>
  <c r="DA311" i="71"/>
  <c r="CZ312" i="71"/>
  <c r="DA312" i="71"/>
  <c r="CI313" i="71"/>
  <c r="CZ313" i="71"/>
  <c r="DA313" i="71"/>
  <c r="CB314" i="71"/>
  <c r="CC314" i="71"/>
  <c r="CE314" i="71"/>
  <c r="CE315" i="71" s="1"/>
  <c r="CE316" i="71" s="1"/>
  <c r="CE317" i="71" s="1"/>
  <c r="CE318" i="71" s="1"/>
  <c r="CE319" i="71" s="1"/>
  <c r="CE320" i="71" s="1"/>
  <c r="CE321" i="71" s="1"/>
  <c r="CZ314" i="71"/>
  <c r="DA314" i="71"/>
  <c r="CD315" i="71"/>
  <c r="CR250" i="71" s="1"/>
  <c r="CI315" i="71"/>
  <c r="CZ315" i="71"/>
  <c r="DA315" i="71"/>
  <c r="CD316" i="71"/>
  <c r="CD317" i="71" s="1"/>
  <c r="CG316" i="71"/>
  <c r="CI316" i="71"/>
  <c r="CZ316" i="71"/>
  <c r="DA316" i="71"/>
  <c r="CZ317" i="71"/>
  <c r="DA317" i="71"/>
  <c r="CZ318" i="71"/>
  <c r="DA318" i="71"/>
  <c r="CI319" i="71"/>
  <c r="CZ319" i="71"/>
  <c r="DA319" i="71"/>
  <c r="CZ320" i="71"/>
  <c r="DA320" i="71"/>
  <c r="CZ321" i="71"/>
  <c r="DA321" i="71"/>
  <c r="CZ322" i="71"/>
  <c r="DA322" i="71"/>
  <c r="CZ323" i="71"/>
  <c r="DA323" i="71"/>
  <c r="CZ324" i="71"/>
  <c r="DA324" i="71"/>
  <c r="CB325" i="71"/>
  <c r="CE325" i="71" s="1"/>
  <c r="CE326" i="71" s="1"/>
  <c r="CE327" i="71" s="1"/>
  <c r="CE328" i="71" s="1"/>
  <c r="CE329" i="71" s="1"/>
  <c r="CE330" i="71" s="1"/>
  <c r="CE331" i="71" s="1"/>
  <c r="CE332" i="71" s="1"/>
  <c r="CZ325" i="71"/>
  <c r="DA325" i="71"/>
  <c r="CD326" i="71"/>
  <c r="CZ326" i="71"/>
  <c r="DA326" i="71"/>
  <c r="CD327" i="71"/>
  <c r="CD328" i="71" s="1"/>
  <c r="CD329" i="71" s="1"/>
  <c r="CD330" i="71" s="1"/>
  <c r="CD331" i="71" s="1"/>
  <c r="CD332" i="71" s="1"/>
  <c r="CZ327" i="71"/>
  <c r="DA327" i="71"/>
  <c r="CZ328" i="71"/>
  <c r="DA328" i="71"/>
  <c r="CZ329" i="71"/>
  <c r="DA329" i="71"/>
  <c r="CZ330" i="71"/>
  <c r="DA330" i="71"/>
  <c r="CZ331" i="71"/>
  <c r="DA331" i="71"/>
  <c r="CZ332" i="71"/>
  <c r="DA332" i="71"/>
  <c r="CZ333" i="71"/>
  <c r="DA333" i="71"/>
  <c r="CZ334" i="71"/>
  <c r="DA334" i="71"/>
  <c r="CZ335" i="71"/>
  <c r="DA335" i="71"/>
  <c r="CB336" i="71"/>
  <c r="CC336" i="71"/>
  <c r="CD336" i="71"/>
  <c r="CF336" i="71" a="1"/>
  <c r="CF336" i="71" s="1"/>
  <c r="CG336" i="71" s="1" a="1"/>
  <c r="CG336" i="71" s="1"/>
  <c r="CZ336" i="71"/>
  <c r="DA336" i="71"/>
  <c r="CD337" i="71"/>
  <c r="CF337" i="71" a="1"/>
  <c r="CF337" i="71" s="1"/>
  <c r="CZ337" i="71"/>
  <c r="DA337" i="71"/>
  <c r="CD338" i="71"/>
  <c r="CF338" i="71" a="1"/>
  <c r="CF338" i="71" s="1"/>
  <c r="CG338" i="71" s="1" a="1"/>
  <c r="CG338" i="71" s="1"/>
  <c r="CZ338" i="71"/>
  <c r="DA338" i="71"/>
  <c r="CF339" i="71" a="1"/>
  <c r="CF339" i="71" s="1"/>
  <c r="CZ339" i="71"/>
  <c r="DA339" i="71"/>
  <c r="CF340" i="71" a="1"/>
  <c r="CF340" i="71" s="1"/>
  <c r="CZ340" i="71"/>
  <c r="DA340" i="71"/>
  <c r="CF341" i="71" a="1"/>
  <c r="CF341" i="71" s="1"/>
  <c r="CG341" i="71" s="1" a="1"/>
  <c r="CG341" i="71" s="1"/>
  <c r="CZ341" i="71"/>
  <c r="DA341" i="71"/>
  <c r="CF342" i="71" a="1"/>
  <c r="CF342" i="71" s="1"/>
  <c r="CG342" i="71" s="1" a="1"/>
  <c r="CG342" i="71" s="1"/>
  <c r="CZ342" i="71"/>
  <c r="DA342" i="71"/>
  <c r="CZ343" i="71"/>
  <c r="DA343" i="71"/>
  <c r="CZ344" i="71"/>
  <c r="DA344" i="71"/>
  <c r="CD345" i="71"/>
  <c r="CE345" i="71"/>
  <c r="CF345" i="71"/>
  <c r="CZ345" i="71"/>
  <c r="DA345" i="71"/>
  <c r="CB346" i="71"/>
  <c r="CE352" i="71" s="1"/>
  <c r="CD346" i="71"/>
  <c r="CZ346" i="71"/>
  <c r="DA346" i="71"/>
  <c r="CD347" i="71"/>
  <c r="CZ347" i="71"/>
  <c r="DA347" i="71"/>
  <c r="CD348" i="71"/>
  <c r="CZ348" i="71"/>
  <c r="DA348" i="71"/>
  <c r="CD349" i="71"/>
  <c r="CZ349" i="71"/>
  <c r="DA349" i="71"/>
  <c r="CZ350" i="71"/>
  <c r="DA350" i="71"/>
  <c r="CZ351" i="71"/>
  <c r="DA351" i="71"/>
  <c r="CZ352" i="71"/>
  <c r="DA352" i="71"/>
  <c r="CZ353" i="71"/>
  <c r="DA353" i="71"/>
  <c r="CZ354" i="71"/>
  <c r="DA354" i="71"/>
  <c r="CD355" i="71"/>
  <c r="CZ355" i="71"/>
  <c r="DA355" i="71"/>
  <c r="CD356" i="71"/>
  <c r="CE356" i="71"/>
  <c r="CH356" i="71"/>
  <c r="CZ356" i="71"/>
  <c r="DA356" i="71"/>
  <c r="CB357" i="71"/>
  <c r="CE357" i="71" s="1"/>
  <c r="CE358" i="71" s="1"/>
  <c r="CE359" i="71" s="1"/>
  <c r="CE360" i="71" s="1"/>
  <c r="CE361" i="71" s="1"/>
  <c r="CE362" i="71" s="1"/>
  <c r="CE363" i="71" s="1"/>
  <c r="CE364" i="71" s="1"/>
  <c r="CD357" i="71"/>
  <c r="CZ357" i="71"/>
  <c r="DA357" i="71"/>
  <c r="CD358" i="71"/>
  <c r="CZ358" i="71"/>
  <c r="DA358" i="71"/>
  <c r="CD359" i="71"/>
  <c r="CZ359" i="71"/>
  <c r="DA359" i="71"/>
  <c r="CD360" i="71"/>
  <c r="CD381" i="71" s="1"/>
  <c r="CZ360" i="71"/>
  <c r="DA360" i="71"/>
  <c r="CZ361" i="71"/>
  <c r="DA361" i="71"/>
  <c r="CZ362" i="71"/>
  <c r="DA362" i="71"/>
  <c r="CZ363" i="71"/>
  <c r="DA363" i="71"/>
  <c r="CZ364" i="71"/>
  <c r="DA364" i="71"/>
  <c r="CZ365" i="71"/>
  <c r="DA365" i="71"/>
  <c r="CD366" i="71"/>
  <c r="CE366" i="71"/>
  <c r="CF366" i="71"/>
  <c r="CZ366" i="71"/>
  <c r="DA366" i="71"/>
  <c r="CB367" i="71"/>
  <c r="CE370" i="71" s="1"/>
  <c r="CD367" i="71"/>
  <c r="CE367" i="71"/>
  <c r="CZ367" i="71"/>
  <c r="DA367" i="71"/>
  <c r="CD368" i="71"/>
  <c r="CZ368" i="71"/>
  <c r="DA368" i="71"/>
  <c r="CD369" i="71"/>
  <c r="CE369" i="71"/>
  <c r="CZ369" i="71"/>
  <c r="DA369" i="71"/>
  <c r="CZ370" i="71"/>
  <c r="DA370" i="71"/>
  <c r="CE371" i="71"/>
  <c r="CZ371" i="71"/>
  <c r="DA371" i="71"/>
  <c r="CZ372" i="71"/>
  <c r="DA372" i="71"/>
  <c r="CZ373" i="71"/>
  <c r="DA373" i="71"/>
  <c r="CE374" i="71"/>
  <c r="CZ374" i="71"/>
  <c r="DA374" i="71"/>
  <c r="CZ375" i="71"/>
  <c r="DA375" i="71"/>
  <c r="CD376" i="71"/>
  <c r="CZ376" i="71"/>
  <c r="DA376" i="71"/>
  <c r="CD377" i="71"/>
  <c r="CE377" i="71"/>
  <c r="CH377" i="71"/>
  <c r="CZ377" i="71"/>
  <c r="DA377" i="71"/>
  <c r="CB378" i="71"/>
  <c r="CE378" i="71" s="1"/>
  <c r="CE379" i="71" s="1"/>
  <c r="CE380" i="71" s="1"/>
  <c r="CE381" i="71" s="1"/>
  <c r="CE382" i="71" s="1"/>
  <c r="CE383" i="71" s="1"/>
  <c r="CE384" i="71" s="1"/>
  <c r="CE385" i="71" s="1"/>
  <c r="CC378" i="71"/>
  <c r="CD378" i="71"/>
  <c r="CZ378" i="71"/>
  <c r="DA378" i="71"/>
  <c r="CD379" i="71"/>
  <c r="CZ379" i="71"/>
  <c r="DA379" i="71"/>
  <c r="CD380" i="71"/>
  <c r="CZ380" i="71"/>
  <c r="DA380" i="71"/>
  <c r="CZ381" i="71"/>
  <c r="DA381" i="71"/>
  <c r="CZ382" i="71"/>
  <c r="DA382" i="71"/>
  <c r="CZ383" i="71"/>
  <c r="DA383" i="71"/>
  <c r="CZ384" i="71"/>
  <c r="DA384" i="71"/>
  <c r="CZ385" i="71"/>
  <c r="DA385" i="71"/>
  <c r="CZ386" i="71"/>
  <c r="DA386" i="71"/>
  <c r="CZ387" i="71"/>
  <c r="DA387" i="71"/>
  <c r="CZ388" i="71"/>
  <c r="DA388" i="71"/>
  <c r="CZ389" i="71"/>
  <c r="DA389" i="71"/>
  <c r="CZ390" i="71"/>
  <c r="DA390" i="71"/>
  <c r="CZ391" i="71"/>
  <c r="DA391" i="71"/>
  <c r="CZ392" i="71"/>
  <c r="DA392" i="71"/>
  <c r="CZ393" i="71"/>
  <c r="DA393" i="71"/>
  <c r="CZ394" i="71"/>
  <c r="DA394" i="71"/>
  <c r="CZ395" i="71"/>
  <c r="DA395" i="71"/>
  <c r="CZ396" i="71"/>
  <c r="DA396" i="71"/>
  <c r="CZ397" i="71"/>
  <c r="DA397" i="71"/>
  <c r="BR223" i="71"/>
  <c r="CF253" i="71" s="1"/>
  <c r="CF262" i="71" s="1"/>
  <c r="CF271" i="71" s="1"/>
  <c r="BV222" i="71"/>
  <c r="CJ252" i="71" s="1"/>
  <c r="CJ261" i="71" s="1"/>
  <c r="CJ270" i="71" s="1" a="1"/>
  <c r="CJ270" i="71" s="1"/>
  <c r="BU222" i="71"/>
  <c r="CI252" i="71" s="1"/>
  <c r="CI261" i="71" s="1"/>
  <c r="CI270" i="71" s="1" a="1"/>
  <c r="CI270" i="71" s="1"/>
  <c r="BT222" i="71"/>
  <c r="CH252" i="71" s="1"/>
  <c r="CH261" i="71" s="1"/>
  <c r="CH270" i="71" s="1" a="1"/>
  <c r="CH270" i="71" s="1"/>
  <c r="BV220" i="71"/>
  <c r="CJ250" i="71" s="1"/>
  <c r="CJ259" i="71" s="1"/>
  <c r="CJ268" i="71" s="1"/>
  <c r="CJ305" i="71" s="1"/>
  <c r="BR220" i="71"/>
  <c r="CF250" i="71" s="1"/>
  <c r="CF259" i="71" s="1"/>
  <c r="CF268" i="71" s="1"/>
  <c r="BV219" i="71"/>
  <c r="BV218" i="71"/>
  <c r="CJ247" i="71" s="1"/>
  <c r="CJ256" i="71" s="1"/>
  <c r="CJ265" i="71" s="1" a="1"/>
  <c r="CJ265" i="71" s="1"/>
  <c r="BU218" i="71"/>
  <c r="CI247" i="71" s="1"/>
  <c r="CI256" i="71" s="1"/>
  <c r="CI265" i="71" s="1" a="1"/>
  <c r="CI265" i="71" s="1"/>
  <c r="BT218" i="71"/>
  <c r="CH247" i="71" s="1"/>
  <c r="CH256" i="71" s="1"/>
  <c r="CH265" i="71" s="1" a="1"/>
  <c r="CH265" i="71" s="1"/>
  <c r="BS202" i="71"/>
  <c r="BS200" i="71"/>
  <c r="BT223" i="71" s="1"/>
  <c r="CH253" i="71" s="1"/>
  <c r="CH262" i="71" s="1"/>
  <c r="CH271" i="71" s="1"/>
  <c r="BR200" i="71"/>
  <c r="BN219" i="71" s="1"/>
  <c r="CB249" i="71" s="1"/>
  <c r="BR170" i="71"/>
  <c r="BS170" i="71"/>
  <c r="BS172" i="71"/>
  <c r="BT188" i="71"/>
  <c r="CH48" i="71" s="1"/>
  <c r="CH57" i="71" s="1"/>
  <c r="CH66" i="71" s="1" a="1"/>
  <c r="CH66" i="71" s="1"/>
  <c r="BU188" i="71"/>
  <c r="CI48" i="71" s="1"/>
  <c r="CI57" i="71" s="1"/>
  <c r="CI66" i="71" s="1" a="1"/>
  <c r="CI66" i="71" s="1"/>
  <c r="BV188" i="71"/>
  <c r="CJ48" i="71" s="1"/>
  <c r="CJ57" i="71" s="1"/>
  <c r="CJ66" i="71" s="1" a="1"/>
  <c r="CJ66" i="71" s="1"/>
  <c r="BN189" i="71"/>
  <c r="BV189" i="71"/>
  <c r="CJ50" i="71" s="1"/>
  <c r="CJ59" i="71" s="1"/>
  <c r="CJ68" i="71" s="1"/>
  <c r="BR190" i="71"/>
  <c r="CF51" i="71" s="1"/>
  <c r="CF60" i="71" s="1"/>
  <c r="CF69" i="71" s="1"/>
  <c r="BV190" i="71"/>
  <c r="CJ51" i="71" s="1"/>
  <c r="CJ60" i="71" s="1"/>
  <c r="CJ69" i="71" s="1"/>
  <c r="CJ106" i="71" s="1"/>
  <c r="BT192" i="71"/>
  <c r="CH53" i="71" s="1"/>
  <c r="CH62" i="71" s="1"/>
  <c r="CH71" i="71" s="1" a="1"/>
  <c r="CH71" i="71" s="1"/>
  <c r="BU192" i="71"/>
  <c r="CI53" i="71" s="1"/>
  <c r="CI62" i="71" s="1"/>
  <c r="CI71" i="71" s="1" a="1"/>
  <c r="CI71" i="71" s="1"/>
  <c r="BV192" i="71"/>
  <c r="CJ53" i="71" s="1"/>
  <c r="CJ62" i="71" s="1"/>
  <c r="CJ71" i="71" s="1" a="1"/>
  <c r="CJ71" i="71" s="1"/>
  <c r="BR193" i="71"/>
  <c r="CF54" i="71" s="1"/>
  <c r="CF63" i="71" s="1"/>
  <c r="CF72" i="71" s="1"/>
  <c r="BT193" i="71"/>
  <c r="CH54" i="71" s="1"/>
  <c r="CH63" i="71" s="1"/>
  <c r="CH72" i="71" s="1"/>
  <c r="CH110" i="71" s="1"/>
  <c r="F246" i="71"/>
  <c r="F255" i="71" s="1"/>
  <c r="G246" i="71"/>
  <c r="G255" i="71" s="1"/>
  <c r="H246" i="71"/>
  <c r="H247" i="71"/>
  <c r="H256" i="71" s="1"/>
  <c r="H265" i="71" s="1"/>
  <c r="I247" i="71"/>
  <c r="I256" i="71" s="1"/>
  <c r="I265" i="71" s="1"/>
  <c r="J247" i="71"/>
  <c r="J256" i="71" s="1"/>
  <c r="J265" i="71" s="1"/>
  <c r="K247" i="71"/>
  <c r="K256" i="71" s="1"/>
  <c r="K265" i="71" s="1"/>
  <c r="D273" i="71" s="1"/>
  <c r="D248" i="71"/>
  <c r="D257" i="71" s="1"/>
  <c r="D266" i="71" s="1"/>
  <c r="E248" i="71"/>
  <c r="E257" i="71" s="1"/>
  <c r="E266" i="71" s="1"/>
  <c r="F248" i="71"/>
  <c r="F257" i="71" s="1"/>
  <c r="F266" i="71" s="1" a="1"/>
  <c r="F266" i="71" s="1"/>
  <c r="G248" i="71"/>
  <c r="G257" i="71" s="1"/>
  <c r="G266" i="71" s="1"/>
  <c r="D249" i="71"/>
  <c r="D258" i="71" s="1"/>
  <c r="D267" i="71" s="1"/>
  <c r="V248" i="71" s="1"/>
  <c r="E249" i="71"/>
  <c r="E258" i="71" s="1"/>
  <c r="E267" i="71" s="1"/>
  <c r="F249" i="71"/>
  <c r="F258" i="71" s="1"/>
  <c r="F267" i="71" s="1" a="1"/>
  <c r="F267" i="71" s="1"/>
  <c r="F251" i="71"/>
  <c r="F260" i="71" s="1"/>
  <c r="F269" i="71" s="1" a="1"/>
  <c r="F269" i="71" s="1"/>
  <c r="G251" i="71"/>
  <c r="G260" i="71" s="1"/>
  <c r="G269" i="71" s="1" a="1"/>
  <c r="G269" i="71" s="1"/>
  <c r="H251" i="71"/>
  <c r="H260" i="71" s="1"/>
  <c r="H269" i="71" s="1" a="1"/>
  <c r="H269" i="71" s="1"/>
  <c r="D252" i="71"/>
  <c r="D261" i="71" s="1"/>
  <c r="D270" i="71" s="1"/>
  <c r="W248" i="71" s="1"/>
  <c r="E252" i="71"/>
  <c r="E261" i="71" s="1"/>
  <c r="E270" i="71" s="1"/>
  <c r="F252" i="71"/>
  <c r="F261" i="71" s="1"/>
  <c r="F270" i="71" s="1" a="1"/>
  <c r="F270" i="71" s="1"/>
  <c r="N254" i="71"/>
  <c r="O254" i="71"/>
  <c r="H255" i="71"/>
  <c r="N255" i="71"/>
  <c r="AA201" i="71" s="1"/>
  <c r="AA205" i="71" s="1"/>
  <c r="O255" i="71"/>
  <c r="N256" i="71"/>
  <c r="O256" i="71"/>
  <c r="N257" i="71"/>
  <c r="O257" i="71"/>
  <c r="N258" i="71"/>
  <c r="O258" i="71"/>
  <c r="N259" i="71"/>
  <c r="O259" i="71"/>
  <c r="N260" i="71"/>
  <c r="O260" i="71"/>
  <c r="N261" i="71"/>
  <c r="O261" i="71"/>
  <c r="N262" i="71"/>
  <c r="W247" i="71" s="1"/>
  <c r="O262" i="71"/>
  <c r="N263" i="71"/>
  <c r="O263" i="71"/>
  <c r="N264" i="71"/>
  <c r="O264" i="71"/>
  <c r="N265" i="71"/>
  <c r="C280" i="71" s="1"/>
  <c r="F280" i="71" s="1"/>
  <c r="O265" i="71"/>
  <c r="N266" i="71"/>
  <c r="O266" i="71"/>
  <c r="N267" i="71"/>
  <c r="O267" i="71"/>
  <c r="N268" i="71"/>
  <c r="O268" i="71"/>
  <c r="N269" i="71"/>
  <c r="O269" i="71"/>
  <c r="N270" i="71"/>
  <c r="O270" i="71"/>
  <c r="D274" i="71"/>
  <c r="C289" i="71" a="1"/>
  <c r="DG179" i="74" l="1" a="1"/>
  <c r="DG179" i="74" s="1"/>
  <c r="DG379" i="74" a="1"/>
  <c r="DG379" i="74" s="1"/>
  <c r="I27" i="74"/>
  <c r="AI89" i="74" s="1"/>
  <c r="AI98" i="74" s="1"/>
  <c r="AI107" i="74" s="1"/>
  <c r="AI144" i="74" s="1"/>
  <c r="DG177" i="74" a="1"/>
  <c r="DG177" i="74" s="1"/>
  <c r="DG377" i="74" a="1"/>
  <c r="DG377" i="74" s="1"/>
  <c r="AH177" i="74" a="1"/>
  <c r="AH177" i="74" s="1"/>
  <c r="AH375" i="74" a="1"/>
  <c r="AH375" i="74" s="1"/>
  <c r="AJ342" i="74"/>
  <c r="AL342" i="74" s="1"/>
  <c r="DG180" i="74" a="1"/>
  <c r="DG180" i="74" s="1"/>
  <c r="DF115" i="74"/>
  <c r="AG187" i="74"/>
  <c r="AH175" i="74" a="1"/>
  <c r="AH175" i="74" s="1"/>
  <c r="DG176" i="74" a="1"/>
  <c r="DG176" i="74" s="1"/>
  <c r="AJ343" i="74"/>
  <c r="AH378" i="74" a="1"/>
  <c r="AH378" i="74" s="1"/>
  <c r="AH178" i="74" a="1"/>
  <c r="AH178" i="74" s="1"/>
  <c r="DG178" i="74" a="1"/>
  <c r="DG178" i="74" s="1"/>
  <c r="DG380" i="74" a="1"/>
  <c r="DG380" i="74" s="1"/>
  <c r="AQ28" i="74"/>
  <c r="DH90" i="74" s="1"/>
  <c r="DH99" i="74" s="1"/>
  <c r="DH108" i="74" s="1"/>
  <c r="DH145" i="74" s="1"/>
  <c r="DI90" i="74"/>
  <c r="DI99" i="74" s="1"/>
  <c r="DI108" i="74" s="1"/>
  <c r="DF387" i="74"/>
  <c r="AQ58" i="74"/>
  <c r="DH289" i="74" s="1"/>
  <c r="DH298" i="74" s="1"/>
  <c r="DH307" i="74" s="1"/>
  <c r="DH344" i="74" s="1"/>
  <c r="DI289" i="74"/>
  <c r="DI298" i="74" s="1"/>
  <c r="DI307" i="74" s="1"/>
  <c r="DI343" i="74"/>
  <c r="DK343" i="74" s="1"/>
  <c r="AL144" i="74"/>
  <c r="AH176" i="74" a="1"/>
  <c r="AH176" i="74" s="1"/>
  <c r="DG378" i="74" a="1"/>
  <c r="DG378" i="74" s="1"/>
  <c r="AE408" i="74"/>
  <c r="AE387" i="74"/>
  <c r="AG387" i="74" s="1"/>
  <c r="AE376" i="74"/>
  <c r="AE398" i="74"/>
  <c r="AE419" i="74" s="1"/>
  <c r="AE356" i="74"/>
  <c r="AG355" i="74"/>
  <c r="AH355" i="74"/>
  <c r="AM357" i="74"/>
  <c r="AM358" i="74"/>
  <c r="AE143" i="74" a="1"/>
  <c r="AE143" i="74" s="1"/>
  <c r="AU89" i="74" a="1"/>
  <c r="AU89" i="74" s="1"/>
  <c r="AV288" i="74" a="1"/>
  <c r="AV288" i="74" s="1"/>
  <c r="I62" i="74"/>
  <c r="AI288" i="74" s="1"/>
  <c r="AI297" i="74" s="1"/>
  <c r="AI306" i="74" s="1"/>
  <c r="AI343" i="74" s="1"/>
  <c r="AF194" i="74"/>
  <c r="AI217" i="74"/>
  <c r="AI196" i="74"/>
  <c r="DG292" i="74"/>
  <c r="DG301" i="74" s="1"/>
  <c r="DG310" i="74" s="1"/>
  <c r="AR61" i="74"/>
  <c r="AG386" i="74"/>
  <c r="AI395" i="74"/>
  <c r="AI416" i="74"/>
  <c r="AF393" i="74"/>
  <c r="DE216" i="74"/>
  <c r="DK155" i="74"/>
  <c r="DK156" i="74"/>
  <c r="DF209" i="74"/>
  <c r="AS31" i="74"/>
  <c r="DJ93" i="74" s="1"/>
  <c r="DJ102" i="74" s="1"/>
  <c r="DJ111" i="74" s="1"/>
  <c r="DJ149" i="74" s="1"/>
  <c r="DI93" i="74"/>
  <c r="DI102" i="74" s="1"/>
  <c r="DI111" i="74" s="1"/>
  <c r="AF143" i="74" a="1"/>
  <c r="AF143" i="74" s="1"/>
  <c r="AE189" i="74"/>
  <c r="AG189" i="74" s="1"/>
  <c r="AE210" i="74"/>
  <c r="AE200" i="74"/>
  <c r="AE221" i="74" s="1"/>
  <c r="AE158" i="74"/>
  <c r="AG157" i="74"/>
  <c r="AE178" i="74"/>
  <c r="AH157" i="74"/>
  <c r="AE342" i="74" a="1"/>
  <c r="AE342" i="74" s="1"/>
  <c r="AH374" i="74" a="1"/>
  <c r="AH374" i="74" s="1"/>
  <c r="DF208" i="74"/>
  <c r="DF207" i="74" s="1"/>
  <c r="DD210" i="74"/>
  <c r="DF210" i="74" s="1"/>
  <c r="DD200" i="74"/>
  <c r="DD221" i="74" s="1"/>
  <c r="DD189" i="74"/>
  <c r="DF189" i="74" s="1"/>
  <c r="DD158" i="74"/>
  <c r="DD178" i="74"/>
  <c r="DF157" i="74"/>
  <c r="DG157" i="74"/>
  <c r="AH291" i="74"/>
  <c r="AH300" i="74" s="1"/>
  <c r="AH309" i="74" s="1"/>
  <c r="AL353" i="74" s="1"/>
  <c r="J65" i="74"/>
  <c r="AE313" i="74"/>
  <c r="AF313" i="74" s="1"/>
  <c r="AG313" i="74" s="1"/>
  <c r="AT288" i="74"/>
  <c r="AU288" i="74" s="1" a="1"/>
  <c r="AU288" i="74" s="1"/>
  <c r="AH92" i="74"/>
  <c r="AH101" i="74" s="1"/>
  <c r="AH110" i="74" s="1"/>
  <c r="J30" i="74"/>
  <c r="DH417" i="74"/>
  <c r="DE394" i="74"/>
  <c r="DH396" i="74"/>
  <c r="DD399" i="74"/>
  <c r="DD420" i="74" s="1"/>
  <c r="DD409" i="74"/>
  <c r="DF409" i="74" s="1"/>
  <c r="DD377" i="74"/>
  <c r="DD388" i="74"/>
  <c r="DF388" i="74" s="1"/>
  <c r="DD357" i="74"/>
  <c r="DF356" i="74"/>
  <c r="DG356" i="74"/>
  <c r="DD343" i="74" a="1"/>
  <c r="DD343" i="74" s="1"/>
  <c r="AJ143" i="74"/>
  <c r="AL143" i="74" s="1"/>
  <c r="DD314" i="74"/>
  <c r="DE314" i="74" s="1"/>
  <c r="DF314" i="74" s="1"/>
  <c r="DS289" i="74"/>
  <c r="DT289" i="74" s="1" a="1"/>
  <c r="DT289" i="74" s="1"/>
  <c r="DG181" i="74" a="1"/>
  <c r="DG181" i="74" s="1"/>
  <c r="AE144" i="74" a="1"/>
  <c r="AE144" i="74" s="1"/>
  <c r="AV89" i="74" a="1"/>
  <c r="AV89" i="74" s="1"/>
  <c r="CE336" i="71"/>
  <c r="CE337" i="71" s="1"/>
  <c r="CE338" i="71" s="1"/>
  <c r="CE339" i="71" s="1"/>
  <c r="CE340" i="71" s="1"/>
  <c r="CE341" i="71" s="1"/>
  <c r="CE342" i="71" s="1"/>
  <c r="CE350" i="71"/>
  <c r="CH309" i="71"/>
  <c r="CE372" i="71"/>
  <c r="CE373" i="71"/>
  <c r="CE368" i="71"/>
  <c r="CE347" i="71"/>
  <c r="CE349" i="71"/>
  <c r="CD77" i="71"/>
  <c r="CE77" i="71" s="1"/>
  <c r="CJ105" i="71"/>
  <c r="AA259" i="71"/>
  <c r="CD370" i="71"/>
  <c r="CF317" i="71"/>
  <c r="CG317" i="71"/>
  <c r="CD318" i="71"/>
  <c r="CG339" i="71" a="1"/>
  <c r="CG339" i="71" s="1"/>
  <c r="CG340" i="71" a="1"/>
  <c r="CG340" i="71" s="1"/>
  <c r="AA269" i="71"/>
  <c r="CG337" i="71" a="1"/>
  <c r="CG337" i="71" s="1"/>
  <c r="CE351" i="71"/>
  <c r="CE348" i="71"/>
  <c r="CE353" i="71"/>
  <c r="CE346" i="71"/>
  <c r="CB253" i="71"/>
  <c r="CB262" i="71" s="1"/>
  <c r="CB271" i="71" s="1"/>
  <c r="CB258" i="71"/>
  <c r="CB267" i="71" s="1"/>
  <c r="BS189" i="71"/>
  <c r="CG50" i="71" s="1"/>
  <c r="CG59" i="71" s="1"/>
  <c r="CG68" i="71" s="1"/>
  <c r="CB50" i="71"/>
  <c r="BS175" i="71"/>
  <c r="BS177" i="71" s="1"/>
  <c r="CM50" i="71" s="1"/>
  <c r="CJ117" i="71" s="1"/>
  <c r="BU219" i="71"/>
  <c r="CI249" i="71" s="1"/>
  <c r="CI258" i="71" s="1"/>
  <c r="CI267" i="71" s="1"/>
  <c r="CJ249" i="71"/>
  <c r="CJ258" i="71" s="1"/>
  <c r="CJ267" i="71" s="1"/>
  <c r="CF121" i="71"/>
  <c r="CD142" i="71"/>
  <c r="CD174" i="71"/>
  <c r="CD153" i="71"/>
  <c r="CF153" i="71" s="1"/>
  <c r="CD122" i="71"/>
  <c r="CD164" i="71"/>
  <c r="CD185" i="71" s="1"/>
  <c r="CF316" i="71"/>
  <c r="CG315" i="71"/>
  <c r="CF315" i="71"/>
  <c r="BN223" i="71"/>
  <c r="BN220" i="71"/>
  <c r="CB250" i="71" s="1"/>
  <c r="CB259" i="71" s="1"/>
  <c r="CB268" i="71" s="1"/>
  <c r="BS219" i="71"/>
  <c r="CG249" i="71" s="1"/>
  <c r="CG258" i="71" s="1"/>
  <c r="CG267" i="71" s="1"/>
  <c r="BU220" i="71"/>
  <c r="CI250" i="71" s="1"/>
  <c r="CI259" i="71" s="1"/>
  <c r="CI268" i="71" s="1"/>
  <c r="CU250" i="71" s="1" a="1"/>
  <c r="CU250" i="71" s="1"/>
  <c r="BS205" i="71"/>
  <c r="CM247" i="71" s="1"/>
  <c r="CJ313" i="71" s="1"/>
  <c r="BN193" i="71"/>
  <c r="BN190" i="71"/>
  <c r="BS190" i="71"/>
  <c r="CG51" i="71" s="1"/>
  <c r="CG60" i="71" s="1"/>
  <c r="CG69" i="71" s="1"/>
  <c r="BS193" i="71"/>
  <c r="BU189" i="71"/>
  <c r="G280" i="71" a="1"/>
  <c r="G280" i="71" s="1"/>
  <c r="K280" i="71" a="1"/>
  <c r="K280" i="71" s="1"/>
  <c r="AB252" i="71"/>
  <c r="AB204" i="71"/>
  <c r="AB205" i="71"/>
  <c r="AB216" i="71"/>
  <c r="AB226" i="71"/>
  <c r="AB237" i="71"/>
  <c r="AB247" i="71"/>
  <c r="AB257" i="71"/>
  <c r="AB273" i="71"/>
  <c r="AB285" i="71"/>
  <c r="AB264" i="71"/>
  <c r="AB269" i="71"/>
  <c r="AB286" i="71"/>
  <c r="AB208" i="71"/>
  <c r="AB287" i="71"/>
  <c r="AB230" i="71"/>
  <c r="AB275" i="71"/>
  <c r="AB288" i="71"/>
  <c r="AB232" i="71"/>
  <c r="AB206" i="71"/>
  <c r="AB217" i="71"/>
  <c r="AB228" i="71"/>
  <c r="AB238" i="71"/>
  <c r="AB250" i="71"/>
  <c r="AB261" i="71"/>
  <c r="AB218" i="71"/>
  <c r="AB229" i="71"/>
  <c r="AB240" i="71"/>
  <c r="AB266" i="71"/>
  <c r="AB268" i="71"/>
  <c r="AB274" i="71"/>
  <c r="AB209" i="71"/>
  <c r="AB210" i="71"/>
  <c r="AB242" i="71"/>
  <c r="AB276" i="71"/>
  <c r="AB281" i="71"/>
  <c r="AB212" i="71"/>
  <c r="AB222" i="71"/>
  <c r="AB233" i="71"/>
  <c r="AB244" i="71"/>
  <c r="AB251" i="71"/>
  <c r="AB271" i="71"/>
  <c r="AB277" i="71"/>
  <c r="AB282" i="71"/>
  <c r="AB263" i="71"/>
  <c r="AB265" i="71"/>
  <c r="AB272" i="71"/>
  <c r="AB278" i="71"/>
  <c r="AB283" i="71"/>
  <c r="AB214" i="71"/>
  <c r="AB225" i="71"/>
  <c r="AB236" i="71"/>
  <c r="AB267" i="71"/>
  <c r="AB279" i="71"/>
  <c r="AB284" i="71"/>
  <c r="AB220" i="71"/>
  <c r="AB241" i="71"/>
  <c r="AB213" i="71"/>
  <c r="AB224" i="71"/>
  <c r="AB234" i="71"/>
  <c r="AB245" i="71"/>
  <c r="AB280" i="71"/>
  <c r="AB221" i="71"/>
  <c r="U247" i="71"/>
  <c r="F268" i="71"/>
  <c r="G337" i="71" s="1" a="1"/>
  <c r="G337" i="71" s="1"/>
  <c r="AA256" i="71"/>
  <c r="AA250" i="71"/>
  <c r="AA241" i="71"/>
  <c r="AA233" i="71"/>
  <c r="AA209" i="71"/>
  <c r="AA261" i="71"/>
  <c r="AA284" i="71"/>
  <c r="AA271" i="71"/>
  <c r="AA225" i="71"/>
  <c r="AA286" i="71"/>
  <c r="AA273" i="71"/>
  <c r="AA263" i="71"/>
  <c r="AA257" i="71"/>
  <c r="AA217" i="71"/>
  <c r="J280" i="71"/>
  <c r="AA270" i="71"/>
  <c r="AA288" i="71"/>
  <c r="AA283" i="71"/>
  <c r="AA278" i="71"/>
  <c r="AA266" i="71"/>
  <c r="AA260" i="71"/>
  <c r="AA254" i="71"/>
  <c r="AA245" i="71"/>
  <c r="AA237" i="71"/>
  <c r="AA229" i="71"/>
  <c r="AA221" i="71"/>
  <c r="AA213" i="71"/>
  <c r="AA203" i="71"/>
  <c r="AA207" i="71"/>
  <c r="AA211" i="71"/>
  <c r="AA215" i="71"/>
  <c r="AA219" i="71"/>
  <c r="AA223" i="71"/>
  <c r="AA227" i="71"/>
  <c r="AA231" i="71"/>
  <c r="AA235" i="71"/>
  <c r="AA239" i="71"/>
  <c r="AA243" i="71"/>
  <c r="AA262" i="71"/>
  <c r="AA276" i="71"/>
  <c r="AA285" i="71"/>
  <c r="AA249" i="71"/>
  <c r="AA253" i="71"/>
  <c r="AA258" i="71"/>
  <c r="AA272" i="71"/>
  <c r="AA281" i="71"/>
  <c r="AA204" i="71"/>
  <c r="AA208" i="71"/>
  <c r="AA212" i="71"/>
  <c r="AA216" i="71"/>
  <c r="AA220" i="71"/>
  <c r="AA224" i="71"/>
  <c r="AA228" i="71"/>
  <c r="AA232" i="71"/>
  <c r="AA236" i="71"/>
  <c r="AA240" i="71"/>
  <c r="AA244" i="71"/>
  <c r="AA267" i="71"/>
  <c r="AA274" i="71"/>
  <c r="AA277" i="71"/>
  <c r="AA206" i="71"/>
  <c r="AA210" i="71"/>
  <c r="AA214" i="71"/>
  <c r="AA218" i="71"/>
  <c r="AA222" i="71"/>
  <c r="AA226" i="71"/>
  <c r="AA230" i="71"/>
  <c r="AA234" i="71"/>
  <c r="AA238" i="71"/>
  <c r="AA242" i="71"/>
  <c r="AA247" i="71"/>
  <c r="AA264" i="71"/>
  <c r="AA265" i="71"/>
  <c r="AA275" i="71"/>
  <c r="AA279" i="71"/>
  <c r="AA252" i="71"/>
  <c r="AA251" i="71"/>
  <c r="AA255" i="71"/>
  <c r="AA282" i="71"/>
  <c r="AA287" i="71"/>
  <c r="AA280" i="71"/>
  <c r="AA268" i="71"/>
  <c r="AA248" i="71"/>
  <c r="AA246" i="71"/>
  <c r="AB270" i="71"/>
  <c r="AB259" i="71"/>
  <c r="AB254" i="71"/>
  <c r="AB248" i="71"/>
  <c r="AB246" i="71"/>
  <c r="AB258" i="71"/>
  <c r="AB253" i="71"/>
  <c r="AB249" i="71"/>
  <c r="U248" i="71"/>
  <c r="AB262" i="71"/>
  <c r="AB243" i="71"/>
  <c r="AB239" i="71"/>
  <c r="AB235" i="71"/>
  <c r="AB231" i="71"/>
  <c r="AB227" i="71"/>
  <c r="AB223" i="71"/>
  <c r="AB219" i="71"/>
  <c r="AB215" i="71"/>
  <c r="AB211" i="71"/>
  <c r="AB207" i="71"/>
  <c r="AB203" i="71"/>
  <c r="AB260" i="71"/>
  <c r="AB256" i="71"/>
  <c r="AB255" i="71"/>
  <c r="C289" i="71"/>
  <c r="F289" i="71" s="1"/>
  <c r="G289" i="71"/>
  <c r="I289" i="71" s="1" a="1"/>
  <c r="I289" i="71" s="1"/>
  <c r="AA289" i="71"/>
  <c r="AB289" i="71"/>
  <c r="AA290" i="71"/>
  <c r="AB290" i="71"/>
  <c r="AA291" i="71"/>
  <c r="AB291" i="71"/>
  <c r="AA292" i="71"/>
  <c r="AB292" i="71"/>
  <c r="AA293" i="71"/>
  <c r="AB293" i="71"/>
  <c r="AA294" i="71"/>
  <c r="AB294" i="71"/>
  <c r="AA295" i="71"/>
  <c r="AB295" i="71"/>
  <c r="AA296" i="71"/>
  <c r="AB296" i="71"/>
  <c r="AA297" i="71"/>
  <c r="AB297" i="71"/>
  <c r="AA298" i="71"/>
  <c r="AB298" i="71"/>
  <c r="AA299" i="71"/>
  <c r="AB299" i="71"/>
  <c r="AA300" i="71"/>
  <c r="AB300" i="71"/>
  <c r="F301" i="71"/>
  <c r="I301" i="71"/>
  <c r="J301" i="71"/>
  <c r="K301" i="71"/>
  <c r="AA301" i="71"/>
  <c r="AB301" i="71"/>
  <c r="J302" i="71"/>
  <c r="J307" i="71" s="1"/>
  <c r="AA302" i="71"/>
  <c r="AB302" i="71"/>
  <c r="D303" i="71"/>
  <c r="G303" i="71" a="1"/>
  <c r="G303" i="71" s="1"/>
  <c r="H303" i="71" a="1"/>
  <c r="H303" i="71" s="1"/>
  <c r="AA303" i="71"/>
  <c r="AB303" i="71"/>
  <c r="D304" i="71"/>
  <c r="G304" i="71" a="1"/>
  <c r="G304" i="71" s="1"/>
  <c r="H304" i="71" a="1"/>
  <c r="H304" i="71" s="1"/>
  <c r="AA304" i="71"/>
  <c r="AB304" i="71"/>
  <c r="AA305" i="71"/>
  <c r="AB305" i="71"/>
  <c r="F306" i="71"/>
  <c r="I306" i="71"/>
  <c r="J306" i="71"/>
  <c r="K306" i="71"/>
  <c r="AA306" i="71"/>
  <c r="AB306" i="71"/>
  <c r="AA307" i="71"/>
  <c r="AB307" i="71"/>
  <c r="D308" i="71"/>
  <c r="G308" i="71" a="1"/>
  <c r="G308" i="71" s="1"/>
  <c r="H308" i="71" a="1"/>
  <c r="H308" i="71" s="1"/>
  <c r="AA308" i="71"/>
  <c r="AB308" i="71"/>
  <c r="AA309" i="71"/>
  <c r="AB309" i="71"/>
  <c r="AA310" i="71"/>
  <c r="AB310" i="71"/>
  <c r="AA311" i="71"/>
  <c r="AB311" i="71"/>
  <c r="J312" i="71"/>
  <c r="AA312" i="71"/>
  <c r="AB312" i="71"/>
  <c r="C313" i="71"/>
  <c r="AA313" i="71"/>
  <c r="AB313" i="71"/>
  <c r="E314" i="71"/>
  <c r="J314" i="71"/>
  <c r="AA314" i="71"/>
  <c r="AB314" i="71"/>
  <c r="J315" i="71"/>
  <c r="AA315" i="71"/>
  <c r="AB315" i="71"/>
  <c r="AA316" i="71"/>
  <c r="AB316" i="71"/>
  <c r="AA317" i="71"/>
  <c r="AB317" i="71"/>
  <c r="J318" i="71"/>
  <c r="AA318" i="71"/>
  <c r="AB318" i="71"/>
  <c r="AA319" i="71"/>
  <c r="AB319" i="71"/>
  <c r="AA320" i="71"/>
  <c r="AB320" i="71"/>
  <c r="AA321" i="71"/>
  <c r="AB321" i="71"/>
  <c r="AA322" i="71"/>
  <c r="AB322" i="71"/>
  <c r="AA323" i="71"/>
  <c r="AB323" i="71"/>
  <c r="C324" i="71"/>
  <c r="F324" i="71" s="1"/>
  <c r="F325" i="71" s="1"/>
  <c r="F326" i="71" s="1"/>
  <c r="F327" i="71" s="1"/>
  <c r="F328" i="71" s="1"/>
  <c r="F329" i="71" s="1"/>
  <c r="F330" i="71" s="1"/>
  <c r="F331" i="71" s="1"/>
  <c r="AA324" i="71"/>
  <c r="AB324" i="71"/>
  <c r="E325" i="71"/>
  <c r="E326" i="71" s="1"/>
  <c r="E327" i="71" s="1"/>
  <c r="E328" i="71" s="1"/>
  <c r="E329" i="71" s="1"/>
  <c r="E330" i="71" s="1"/>
  <c r="E331" i="71" s="1"/>
  <c r="AA325" i="71"/>
  <c r="AB325" i="71"/>
  <c r="AA326" i="71"/>
  <c r="AB326" i="71"/>
  <c r="AA327" i="71"/>
  <c r="AB327" i="71"/>
  <c r="AA328" i="71"/>
  <c r="AB328" i="71"/>
  <c r="AA329" i="71"/>
  <c r="AB329" i="71"/>
  <c r="AA330" i="71"/>
  <c r="AB330" i="71"/>
  <c r="AA331" i="71"/>
  <c r="AB331" i="71"/>
  <c r="AA332" i="71"/>
  <c r="AB332" i="71"/>
  <c r="AA333" i="71"/>
  <c r="AB333" i="71"/>
  <c r="AA334" i="71"/>
  <c r="AB334" i="71"/>
  <c r="C335" i="71"/>
  <c r="D335" i="71"/>
  <c r="AA335" i="71"/>
  <c r="AB335" i="71"/>
  <c r="AA336" i="71"/>
  <c r="AB336" i="71"/>
  <c r="AA337" i="71"/>
  <c r="AB337" i="71"/>
  <c r="G338" i="71" a="1"/>
  <c r="G338" i="71" s="1"/>
  <c r="H338" i="71" s="1" a="1"/>
  <c r="H338" i="71" s="1"/>
  <c r="AA338" i="71"/>
  <c r="AB338" i="71"/>
  <c r="G339" i="71" a="1"/>
  <c r="G339" i="71" s="1"/>
  <c r="AA339" i="71"/>
  <c r="AB339" i="71"/>
  <c r="G340" i="71" a="1"/>
  <c r="G340" i="71" s="1"/>
  <c r="AA340" i="71"/>
  <c r="AB340" i="71"/>
  <c r="G341" i="71" a="1"/>
  <c r="G341" i="71" s="1"/>
  <c r="H341" i="71" s="1" a="1"/>
  <c r="H341" i="71" s="1"/>
  <c r="AA341" i="71"/>
  <c r="AB341" i="71"/>
  <c r="AA342" i="71"/>
  <c r="AB342" i="71"/>
  <c r="AA343" i="71"/>
  <c r="AB343" i="71"/>
  <c r="E344" i="71"/>
  <c r="F344" i="71"/>
  <c r="G344" i="71"/>
  <c r="AA344" i="71"/>
  <c r="AB344" i="71"/>
  <c r="C345" i="71"/>
  <c r="F346" i="71" s="1"/>
  <c r="E345" i="71"/>
  <c r="AA345" i="71"/>
  <c r="AB345" i="71"/>
  <c r="E346" i="71"/>
  <c r="AA346" i="71"/>
  <c r="AB346" i="71"/>
  <c r="AA347" i="71"/>
  <c r="AB347" i="71"/>
  <c r="AA348" i="71"/>
  <c r="AB348" i="71"/>
  <c r="AA349" i="71"/>
  <c r="AB349" i="71"/>
  <c r="AA350" i="71"/>
  <c r="AB350" i="71"/>
  <c r="AA351" i="71"/>
  <c r="AB351" i="71"/>
  <c r="AA352" i="71"/>
  <c r="AB352" i="71"/>
  <c r="AA353" i="71"/>
  <c r="AB353" i="71"/>
  <c r="E354" i="71"/>
  <c r="AA354" i="71"/>
  <c r="AB354" i="71"/>
  <c r="E355" i="71"/>
  <c r="F355" i="71"/>
  <c r="I355" i="71"/>
  <c r="AA355" i="71"/>
  <c r="AB355" i="71"/>
  <c r="C356" i="71"/>
  <c r="F356" i="71" s="1"/>
  <c r="F357" i="71" s="1"/>
  <c r="F358" i="71" s="1"/>
  <c r="F359" i="71" s="1"/>
  <c r="F360" i="71" s="1"/>
  <c r="F361" i="71" s="1"/>
  <c r="F362" i="71" s="1"/>
  <c r="F363" i="71" s="1"/>
  <c r="E356" i="71"/>
  <c r="E377" i="71" s="1"/>
  <c r="AA356" i="71"/>
  <c r="AB356" i="71"/>
  <c r="AA357" i="71"/>
  <c r="AB357" i="71"/>
  <c r="AA358" i="71"/>
  <c r="AB358" i="71"/>
  <c r="AA359" i="71"/>
  <c r="AB359" i="71"/>
  <c r="AA360" i="71"/>
  <c r="AB360" i="71"/>
  <c r="AA361" i="71"/>
  <c r="AB361" i="71"/>
  <c r="AA362" i="71"/>
  <c r="AB362" i="71"/>
  <c r="AA363" i="71"/>
  <c r="AB363" i="71"/>
  <c r="AA364" i="71"/>
  <c r="AB364" i="71"/>
  <c r="E365" i="71"/>
  <c r="F365" i="71"/>
  <c r="G365" i="71"/>
  <c r="AA365" i="71"/>
  <c r="AB365" i="71"/>
  <c r="C366" i="71"/>
  <c r="F366" i="71" s="1"/>
  <c r="E366" i="71"/>
  <c r="AA366" i="71"/>
  <c r="AB366" i="71"/>
  <c r="F367" i="71"/>
  <c r="AA367" i="71"/>
  <c r="AB367" i="71"/>
  <c r="AA368" i="71"/>
  <c r="AB368" i="71"/>
  <c r="AJ204" i="71"/>
  <c r="AF223" i="71" s="1"/>
  <c r="AK204" i="71"/>
  <c r="AL227" i="71" s="1"/>
  <c r="F369" i="71"/>
  <c r="AA369" i="71"/>
  <c r="AB369" i="71"/>
  <c r="AA370" i="71"/>
  <c r="AB370" i="71"/>
  <c r="AK206" i="71"/>
  <c r="F371" i="71"/>
  <c r="AA371" i="71"/>
  <c r="AB371" i="71"/>
  <c r="AA372" i="71"/>
  <c r="AB372" i="71"/>
  <c r="AA373" i="71"/>
  <c r="AB373" i="71"/>
  <c r="AA374" i="71"/>
  <c r="AB374" i="71"/>
  <c r="E375" i="71"/>
  <c r="AA375" i="71"/>
  <c r="AB375" i="71"/>
  <c r="E376" i="71"/>
  <c r="F376" i="71"/>
  <c r="I376" i="71"/>
  <c r="AA376" i="71"/>
  <c r="AB376" i="71"/>
  <c r="C377" i="71"/>
  <c r="F377" i="71" s="1"/>
  <c r="F378" i="71" s="1"/>
  <c r="F379" i="71" s="1"/>
  <c r="F380" i="71" s="1"/>
  <c r="F381" i="71" s="1"/>
  <c r="F382" i="71" s="1"/>
  <c r="F383" i="71" s="1"/>
  <c r="F384" i="71" s="1"/>
  <c r="D377" i="71"/>
  <c r="AA377" i="71"/>
  <c r="AB377" i="71"/>
  <c r="AA378" i="71"/>
  <c r="AB378" i="71"/>
  <c r="AA379" i="71"/>
  <c r="AB379" i="71"/>
  <c r="AA380" i="71"/>
  <c r="AB380" i="71"/>
  <c r="AA381" i="71"/>
  <c r="AB381" i="71"/>
  <c r="AA382" i="71"/>
  <c r="AB382" i="71"/>
  <c r="AA383" i="71"/>
  <c r="AB383" i="71"/>
  <c r="AA384" i="71"/>
  <c r="AB384" i="71"/>
  <c r="AA385" i="71"/>
  <c r="AB385" i="71"/>
  <c r="AA386" i="71"/>
  <c r="AB386" i="71"/>
  <c r="AL222" i="71"/>
  <c r="I246" i="71" s="1"/>
  <c r="I255" i="71" s="1"/>
  <c r="I264" i="71" s="1" a="1"/>
  <c r="I264" i="71" s="1"/>
  <c r="AM222" i="71"/>
  <c r="J246" i="71" s="1"/>
  <c r="J255" i="71" s="1"/>
  <c r="J264" i="71" s="1" a="1"/>
  <c r="J264" i="71" s="1"/>
  <c r="AN222" i="71"/>
  <c r="K246" i="71" s="1"/>
  <c r="K255" i="71" s="1"/>
  <c r="K264" i="71" s="1" a="1"/>
  <c r="K264" i="71" s="1"/>
  <c r="AA387" i="71"/>
  <c r="AB387" i="71"/>
  <c r="AN223" i="71"/>
  <c r="K248" i="71" s="1"/>
  <c r="K257" i="71" s="1"/>
  <c r="K266" i="71" s="1"/>
  <c r="AA388" i="71"/>
  <c r="AB388" i="71"/>
  <c r="AJ224" i="71"/>
  <c r="G249" i="71" s="1"/>
  <c r="G258" i="71" s="1"/>
  <c r="G267" i="71" s="1"/>
  <c r="AN224" i="71"/>
  <c r="K249" i="71" s="1"/>
  <c r="K258" i="71" s="1"/>
  <c r="K267" i="71" s="1"/>
  <c r="AA389" i="71"/>
  <c r="AB389" i="71"/>
  <c r="AA390" i="71"/>
  <c r="AB390" i="71"/>
  <c r="AL226" i="71"/>
  <c r="I251" i="71" s="1"/>
  <c r="I260" i="71" s="1"/>
  <c r="I269" i="71" s="1" a="1"/>
  <c r="I269" i="71" s="1"/>
  <c r="AM226" i="71"/>
  <c r="J251" i="71" s="1"/>
  <c r="J260" i="71" s="1"/>
  <c r="J269" i="71" s="1" a="1"/>
  <c r="J269" i="71" s="1"/>
  <c r="AN226" i="71"/>
  <c r="K251" i="71" s="1"/>
  <c r="K260" i="71" s="1"/>
  <c r="K269" i="71" s="1" a="1"/>
  <c r="K269" i="71" s="1"/>
  <c r="AA391" i="71"/>
  <c r="AB391" i="71"/>
  <c r="AJ227" i="71"/>
  <c r="G252" i="71" s="1"/>
  <c r="G261" i="71" s="1"/>
  <c r="G270" i="71" s="1"/>
  <c r="AA392" i="71"/>
  <c r="AB392" i="71"/>
  <c r="AA393" i="71"/>
  <c r="AB393" i="71"/>
  <c r="AA394" i="71"/>
  <c r="AB394" i="71"/>
  <c r="AA395" i="71"/>
  <c r="AB395" i="71"/>
  <c r="AA396" i="71"/>
  <c r="AB396" i="71"/>
  <c r="AJ192" i="71"/>
  <c r="AN189" i="71"/>
  <c r="AN188" i="71"/>
  <c r="AK171" i="71"/>
  <c r="AK169" i="71"/>
  <c r="AJ169" i="71"/>
  <c r="AF188" i="71" s="1"/>
  <c r="AF192" i="71" s="1"/>
  <c r="N67" i="71"/>
  <c r="J119" i="71" s="1"/>
  <c r="O67" i="71"/>
  <c r="J115" i="71"/>
  <c r="J116" i="71"/>
  <c r="J113" i="71"/>
  <c r="AL191" i="71"/>
  <c r="AM191" i="71"/>
  <c r="N69" i="71"/>
  <c r="C178" i="71" s="1"/>
  <c r="O69" i="71"/>
  <c r="N60" i="71"/>
  <c r="C157" i="71" s="1"/>
  <c r="O60" i="71"/>
  <c r="D178" i="71"/>
  <c r="E157" i="71"/>
  <c r="E178" i="71" s="1"/>
  <c r="D136" i="71"/>
  <c r="E115" i="71"/>
  <c r="E158" i="71" s="1"/>
  <c r="E179" i="71" s="1"/>
  <c r="AL343" i="74" l="1"/>
  <c r="AE343" i="74" a="1"/>
  <c r="AE343" i="74" s="1"/>
  <c r="AG210" i="74"/>
  <c r="DD145" i="74" a="1"/>
  <c r="DD145" i="74" s="1"/>
  <c r="DI145" i="74"/>
  <c r="DK145" i="74" s="1"/>
  <c r="DE145" i="74" a="1"/>
  <c r="DE145" i="74" s="1"/>
  <c r="DU90" i="74" a="1"/>
  <c r="DU90" i="74" s="1"/>
  <c r="DM159" i="74"/>
  <c r="DK159" i="74"/>
  <c r="AE399" i="74"/>
  <c r="AE420" i="74" s="1"/>
  <c r="AE377" i="74"/>
  <c r="AE388" i="74"/>
  <c r="AG388" i="74" s="1"/>
  <c r="AE409" i="74"/>
  <c r="AG409" i="74" s="1"/>
  <c r="AE357" i="74"/>
  <c r="AG356" i="74"/>
  <c r="AH356" i="74"/>
  <c r="DI292" i="74"/>
  <c r="DI301" i="74" s="1"/>
  <c r="DI310" i="74" s="1"/>
  <c r="AS61" i="74"/>
  <c r="DJ292" i="74" s="1"/>
  <c r="DJ301" i="74" s="1"/>
  <c r="DJ310" i="74" s="1"/>
  <c r="DJ348" i="74" s="1"/>
  <c r="AH202" i="74"/>
  <c r="AI202" i="74" s="1"/>
  <c r="AH200" i="74"/>
  <c r="AI200" i="74" s="1"/>
  <c r="AH201" i="74"/>
  <c r="AI201" i="74" s="1"/>
  <c r="AH197" i="74"/>
  <c r="AI197" i="74" s="1"/>
  <c r="AH199" i="74"/>
  <c r="AI199" i="74" s="1"/>
  <c r="AH196" i="74"/>
  <c r="AH198" i="74"/>
  <c r="AI198" i="74" s="1"/>
  <c r="AH203" i="74"/>
  <c r="AI203" i="74" s="1"/>
  <c r="K30" i="74"/>
  <c r="AK92" i="74" s="1"/>
  <c r="AK101" i="74" s="1"/>
  <c r="AK110" i="74" s="1"/>
  <c r="AK148" i="74" s="1"/>
  <c r="AJ92" i="74"/>
  <c r="AJ101" i="74" s="1"/>
  <c r="AJ110" i="74" s="1"/>
  <c r="DG220" i="74"/>
  <c r="DH220" i="74" s="1"/>
  <c r="DG222" i="74"/>
  <c r="DH222" i="74" s="1"/>
  <c r="DG224" i="74"/>
  <c r="DH224" i="74" s="1"/>
  <c r="DG221" i="74"/>
  <c r="DH221" i="74" s="1"/>
  <c r="DG225" i="74"/>
  <c r="DH225" i="74" s="1"/>
  <c r="DG218" i="74"/>
  <c r="DG223" i="74"/>
  <c r="DH223" i="74" s="1"/>
  <c r="DG219" i="74"/>
  <c r="DH219" i="74" s="1"/>
  <c r="AF215" i="74"/>
  <c r="AG207" i="74"/>
  <c r="AG206" i="74" s="1"/>
  <c r="AL155" i="74"/>
  <c r="AG208" i="74"/>
  <c r="AG209" i="74"/>
  <c r="AH402" i="74"/>
  <c r="AI402" i="74" s="1"/>
  <c r="AH400" i="74"/>
  <c r="AI400" i="74" s="1"/>
  <c r="AH401" i="74"/>
  <c r="AI401" i="74" s="1"/>
  <c r="AH398" i="74"/>
  <c r="AI398" i="74" s="1"/>
  <c r="AH397" i="74"/>
  <c r="AI397" i="74" s="1"/>
  <c r="AH395" i="74"/>
  <c r="AH396" i="74"/>
  <c r="AI396" i="74" s="1"/>
  <c r="AH399" i="74"/>
  <c r="AI399" i="74" s="1"/>
  <c r="DE415" i="74"/>
  <c r="DF407" i="74"/>
  <c r="DF406" i="74" s="1"/>
  <c r="DK354" i="74"/>
  <c r="DK355" i="74"/>
  <c r="DF408" i="74"/>
  <c r="DD344" i="74" a="1"/>
  <c r="DD344" i="74" s="1"/>
  <c r="DU289" i="74" a="1"/>
  <c r="DU289" i="74" s="1"/>
  <c r="DI344" i="74"/>
  <c r="DE344" i="74" a="1"/>
  <c r="DE344" i="74" s="1"/>
  <c r="AL357" i="74"/>
  <c r="AN357" i="74"/>
  <c r="AL154" i="74"/>
  <c r="DG403" i="74"/>
  <c r="DH403" i="74" s="1"/>
  <c r="DG402" i="74"/>
  <c r="DH402" i="74" s="1"/>
  <c r="DG400" i="74"/>
  <c r="DH400" i="74" s="1"/>
  <c r="DG396" i="74"/>
  <c r="DG401" i="74"/>
  <c r="DH401" i="74" s="1"/>
  <c r="DG398" i="74"/>
  <c r="DH398" i="74" s="1"/>
  <c r="DG397" i="74"/>
  <c r="DH397" i="74" s="1"/>
  <c r="DG399" i="74"/>
  <c r="DH399" i="74" s="1"/>
  <c r="K65" i="74"/>
  <c r="AK291" i="74" s="1"/>
  <c r="AK300" i="74" s="1"/>
  <c r="AK309" i="74" s="1"/>
  <c r="AK347" i="74" s="1"/>
  <c r="AJ291" i="74"/>
  <c r="AJ300" i="74" s="1"/>
  <c r="AJ309" i="74" s="1"/>
  <c r="AG408" i="74"/>
  <c r="DK344" i="74"/>
  <c r="DD400" i="74"/>
  <c r="DD421" i="74" s="1"/>
  <c r="DD410" i="74"/>
  <c r="DF410" i="74" s="1"/>
  <c r="DD378" i="74"/>
  <c r="DD389" i="74"/>
  <c r="DF389" i="74" s="1"/>
  <c r="DD358" i="74"/>
  <c r="DF357" i="74"/>
  <c r="DG357" i="74"/>
  <c r="DD190" i="74"/>
  <c r="DF190" i="74" s="1"/>
  <c r="DD201" i="74"/>
  <c r="DD222" i="74" s="1"/>
  <c r="DD159" i="74"/>
  <c r="DD211" i="74"/>
  <c r="DF211" i="74" s="1"/>
  <c r="DD179" i="74"/>
  <c r="DF158" i="74"/>
  <c r="DG158" i="74"/>
  <c r="DV90" i="74" a="1"/>
  <c r="DV90" i="74" s="1"/>
  <c r="DE149" i="74" a="1"/>
  <c r="DE149" i="74" s="1"/>
  <c r="DD149" i="74"/>
  <c r="DI149" i="74"/>
  <c r="DK149" i="74" s="1"/>
  <c r="AF414" i="74"/>
  <c r="AG406" i="74"/>
  <c r="AG405" i="74" s="1"/>
  <c r="AG407" i="74"/>
  <c r="AE159" i="74"/>
  <c r="AE179" i="74"/>
  <c r="AE190" i="74"/>
  <c r="AG190" i="74" s="1"/>
  <c r="AE211" i="74"/>
  <c r="AG211" i="74" s="1"/>
  <c r="AE201" i="74"/>
  <c r="AE222" i="74" s="1"/>
  <c r="AG158" i="74"/>
  <c r="AH158" i="74"/>
  <c r="DK160" i="74"/>
  <c r="DM160" i="74"/>
  <c r="AL354" i="74"/>
  <c r="BT189" i="71"/>
  <c r="CH50" i="71" s="1"/>
  <c r="CH59" i="71" s="1"/>
  <c r="CH68" i="71" s="1"/>
  <c r="CH105" i="71" s="1"/>
  <c r="CI50" i="71"/>
  <c r="CI59" i="71" s="1"/>
  <c r="CI68" i="71" s="1"/>
  <c r="CE355" i="71"/>
  <c r="CH378" i="71"/>
  <c r="CF347" i="71"/>
  <c r="CF346" i="71" s="1"/>
  <c r="CH357" i="71"/>
  <c r="CF348" i="71"/>
  <c r="CB59" i="71"/>
  <c r="CB68" i="71" s="1"/>
  <c r="CB54" i="71"/>
  <c r="CB63" i="71" s="1"/>
  <c r="CB72" i="71" s="1"/>
  <c r="CF349" i="71"/>
  <c r="CF318" i="71"/>
  <c r="CG318" i="71"/>
  <c r="CD350" i="71"/>
  <c r="CF350" i="71" s="1"/>
  <c r="CD361" i="71"/>
  <c r="CD382" i="71" s="1"/>
  <c r="CD319" i="71"/>
  <c r="CD339" i="71"/>
  <c r="CD371" i="71"/>
  <c r="F348" i="71"/>
  <c r="BU193" i="71"/>
  <c r="CG54" i="71"/>
  <c r="CG63" i="71" s="1"/>
  <c r="CG72" i="71" s="1"/>
  <c r="CE156" i="71"/>
  <c r="CF148" i="71"/>
  <c r="CF147" i="71" s="1"/>
  <c r="CH158" i="71"/>
  <c r="CH179" i="71"/>
  <c r="CF151" i="71"/>
  <c r="CF149" i="71"/>
  <c r="CF150" i="71"/>
  <c r="CD275" i="71"/>
  <c r="CE275" i="71" s="1"/>
  <c r="CS250" i="71"/>
  <c r="CT250" i="71" s="1" a="1"/>
  <c r="CT250" i="71" s="1"/>
  <c r="BU190" i="71"/>
  <c r="CB51" i="71"/>
  <c r="CB60" i="71" s="1"/>
  <c r="CB69" i="71" s="1"/>
  <c r="H337" i="71" a="1"/>
  <c r="H337" i="71" s="1"/>
  <c r="CF152" i="71"/>
  <c r="CQ51" i="71"/>
  <c r="CQ53" i="71" s="1"/>
  <c r="CR52" i="71" s="1"/>
  <c r="CD154" i="71"/>
  <c r="CF154" i="71" s="1"/>
  <c r="CG122" i="71"/>
  <c r="CD175" i="71"/>
  <c r="CF175" i="71" s="1"/>
  <c r="CD143" i="71"/>
  <c r="CF122" i="71"/>
  <c r="CD165" i="71"/>
  <c r="CD186" i="71" s="1"/>
  <c r="CD276" i="71"/>
  <c r="CE276" i="71" s="1"/>
  <c r="CJ304" i="71"/>
  <c r="CL319" i="71"/>
  <c r="CL320" i="71"/>
  <c r="CD304" i="71" a="1"/>
  <c r="CD304" i="71" s="1"/>
  <c r="CI304" i="71"/>
  <c r="CE304" i="71" a="1"/>
  <c r="CE304" i="71" s="1"/>
  <c r="CI305" i="71"/>
  <c r="CE305" i="71" a="1"/>
  <c r="CE305" i="71" s="1"/>
  <c r="BS176" i="71"/>
  <c r="CM49" i="71" s="1"/>
  <c r="CJ116" i="71" s="1"/>
  <c r="CM48" i="71"/>
  <c r="CJ114" i="71" s="1"/>
  <c r="BS207" i="71"/>
  <c r="CM249" i="71" s="1"/>
  <c r="CJ316" i="71" s="1"/>
  <c r="BS206" i="71"/>
  <c r="CM248" i="71" s="1"/>
  <c r="CJ315" i="71" s="1"/>
  <c r="BS220" i="71"/>
  <c r="BS223" i="71"/>
  <c r="BT219" i="71"/>
  <c r="CH249" i="71" s="1"/>
  <c r="CH258" i="71" s="1"/>
  <c r="CH267" i="71" s="1"/>
  <c r="CH304" i="71" s="1"/>
  <c r="G336" i="71" a="1"/>
  <c r="G336" i="71" s="1"/>
  <c r="G335" i="71" a="1"/>
  <c r="G335" i="71" s="1"/>
  <c r="H335" i="71" s="1" a="1"/>
  <c r="H335" i="71" s="1"/>
  <c r="AK209" i="71"/>
  <c r="N246" i="71" s="1"/>
  <c r="K312" i="71" s="1"/>
  <c r="M319" i="71" s="1"/>
  <c r="F370" i="71"/>
  <c r="F368" i="71"/>
  <c r="H340" i="71" a="1"/>
  <c r="H340" i="71" s="1"/>
  <c r="F372" i="71"/>
  <c r="F373" i="71"/>
  <c r="K304" i="71"/>
  <c r="H336" i="71" a="1"/>
  <c r="H336" i="71" s="1"/>
  <c r="AM223" i="71"/>
  <c r="J248" i="71" s="1"/>
  <c r="J257" i="71" s="1"/>
  <c r="J266" i="71" s="1"/>
  <c r="F303" i="71" s="1" a="1"/>
  <c r="F303" i="71" s="1"/>
  <c r="F349" i="71"/>
  <c r="H339" i="71" a="1"/>
  <c r="H339" i="71" s="1"/>
  <c r="F335" i="71"/>
  <c r="F336" i="71" s="1"/>
  <c r="F337" i="71" s="1"/>
  <c r="F338" i="71" s="1"/>
  <c r="F339" i="71" s="1"/>
  <c r="F340" i="71" s="1"/>
  <c r="F341" i="71" s="1"/>
  <c r="E275" i="71"/>
  <c r="F275" i="71" s="1"/>
  <c r="K303" i="71"/>
  <c r="AK223" i="71"/>
  <c r="S249" i="71"/>
  <c r="G314" i="71"/>
  <c r="E357" i="71"/>
  <c r="E378" i="71" s="1"/>
  <c r="E315" i="71"/>
  <c r="E367" i="71"/>
  <c r="E335" i="71"/>
  <c r="I252" i="71"/>
  <c r="I261" i="71" s="1"/>
  <c r="I270" i="71" s="1"/>
  <c r="I308" i="71" s="1"/>
  <c r="C248" i="71"/>
  <c r="AF227" i="71"/>
  <c r="AF224" i="71"/>
  <c r="C249" i="71" s="1"/>
  <c r="C258" i="71" s="1"/>
  <c r="C267" i="71" s="1"/>
  <c r="F350" i="71"/>
  <c r="F347" i="71"/>
  <c r="F352" i="71"/>
  <c r="F345" i="71"/>
  <c r="F351" i="71"/>
  <c r="D313" i="71"/>
  <c r="F313" i="71" s="1"/>
  <c r="F314" i="71" s="1"/>
  <c r="F315" i="71" s="1"/>
  <c r="F316" i="71" s="1"/>
  <c r="F317" i="71" s="1"/>
  <c r="F318" i="71" s="1"/>
  <c r="F319" i="71" s="1"/>
  <c r="F320" i="71" s="1"/>
  <c r="H314" i="71"/>
  <c r="AK174" i="71"/>
  <c r="N47" i="71" s="1"/>
  <c r="K113" i="71" s="1"/>
  <c r="M119" i="71" s="1"/>
  <c r="AK188" i="71"/>
  <c r="AK192" i="71" s="1"/>
  <c r="N64" i="71"/>
  <c r="I107" i="71" s="1"/>
  <c r="N65" i="71"/>
  <c r="J102" i="71" s="1"/>
  <c r="N62" i="71"/>
  <c r="K107" i="71" s="1"/>
  <c r="O64" i="71"/>
  <c r="O65" i="71"/>
  <c r="O62" i="71"/>
  <c r="C90" i="71" a="1"/>
  <c r="AH417" i="74" l="1"/>
  <c r="AI417" i="74" s="1"/>
  <c r="AH419" i="74"/>
  <c r="AI419" i="74" s="1"/>
  <c r="AH418" i="74"/>
  <c r="AI418" i="74" s="1"/>
  <c r="AH421" i="74"/>
  <c r="AI421" i="74" s="1"/>
  <c r="AH420" i="74"/>
  <c r="AI420" i="74" s="1"/>
  <c r="AH423" i="74"/>
  <c r="AI423" i="74" s="1"/>
  <c r="AH422" i="74"/>
  <c r="AI422" i="74" s="1"/>
  <c r="AH416" i="74"/>
  <c r="DM358" i="74"/>
  <c r="DK358" i="74"/>
  <c r="AL358" i="74"/>
  <c r="AN358" i="74"/>
  <c r="AE212" i="74"/>
  <c r="AG212" i="74" s="1"/>
  <c r="AE202" i="74"/>
  <c r="AE223" i="74" s="1"/>
  <c r="AE160" i="74"/>
  <c r="AE191" i="74"/>
  <c r="AG191" i="74" s="1"/>
  <c r="AG159" i="74"/>
  <c r="AE180" i="74"/>
  <c r="AH159" i="74"/>
  <c r="AF347" i="74" a="1"/>
  <c r="AF347" i="74" s="1"/>
  <c r="AE347" i="74"/>
  <c r="AW288" i="74" a="1"/>
  <c r="AW288" i="74" s="1"/>
  <c r="AJ347" i="74"/>
  <c r="AL347" i="74" s="1"/>
  <c r="AN159" i="74"/>
  <c r="AL159" i="74"/>
  <c r="AL158" i="74"/>
  <c r="AN158" i="74"/>
  <c r="DK359" i="74"/>
  <c r="DM359" i="74"/>
  <c r="AE148" i="74"/>
  <c r="AW89" i="74" a="1"/>
  <c r="AW89" i="74" s="1"/>
  <c r="AF148" i="74" a="1"/>
  <c r="AF148" i="74" s="1"/>
  <c r="AJ148" i="74"/>
  <c r="AL148" i="74" s="1"/>
  <c r="DG424" i="74"/>
  <c r="DH424" i="74" s="1"/>
  <c r="DG423" i="74"/>
  <c r="DH423" i="74" s="1"/>
  <c r="DG421" i="74"/>
  <c r="DH421" i="74" s="1"/>
  <c r="DG419" i="74"/>
  <c r="DH419" i="74" s="1"/>
  <c r="DG418" i="74"/>
  <c r="DH418" i="74" s="1"/>
  <c r="DG420" i="74"/>
  <c r="DH420" i="74" s="1"/>
  <c r="DG417" i="74"/>
  <c r="DG422" i="74"/>
  <c r="DH422" i="74" s="1"/>
  <c r="AH223" i="74"/>
  <c r="AI223" i="74" s="1"/>
  <c r="AH222" i="74"/>
  <c r="AI222" i="74" s="1"/>
  <c r="AH217" i="74"/>
  <c r="AH224" i="74"/>
  <c r="AI224" i="74" s="1"/>
  <c r="AH220" i="74"/>
  <c r="AI220" i="74" s="1"/>
  <c r="AH218" i="74"/>
  <c r="AI218" i="74" s="1"/>
  <c r="AH219" i="74"/>
  <c r="AI219" i="74" s="1"/>
  <c r="AH221" i="74"/>
  <c r="AI221" i="74" s="1"/>
  <c r="DD348" i="74"/>
  <c r="DV289" i="74" a="1"/>
  <c r="DV289" i="74" s="1"/>
  <c r="DE348" i="74" a="1"/>
  <c r="DE348" i="74" s="1"/>
  <c r="DI348" i="74"/>
  <c r="DK348" i="74" s="1"/>
  <c r="DD401" i="74"/>
  <c r="DD422" i="74" s="1"/>
  <c r="DD411" i="74"/>
  <c r="DF411" i="74" s="1"/>
  <c r="DD390" i="74"/>
  <c r="DF390" i="74" s="1"/>
  <c r="DD379" i="74"/>
  <c r="DF358" i="74"/>
  <c r="DD359" i="74"/>
  <c r="DG358" i="74"/>
  <c r="AE400" i="74"/>
  <c r="AE421" i="74" s="1"/>
  <c r="AE410" i="74"/>
  <c r="AG410" i="74" s="1"/>
  <c r="AE389" i="74"/>
  <c r="AG389" i="74" s="1"/>
  <c r="AE378" i="74"/>
  <c r="AG357" i="74"/>
  <c r="AE358" i="74"/>
  <c r="AH357" i="74"/>
  <c r="DD160" i="74"/>
  <c r="DD191" i="74"/>
  <c r="DF191" i="74" s="1"/>
  <c r="DD202" i="74"/>
  <c r="DD223" i="74" s="1"/>
  <c r="DD212" i="74"/>
  <c r="DF212" i="74" s="1"/>
  <c r="DD180" i="74"/>
  <c r="DF159" i="74"/>
  <c r="DG159" i="74"/>
  <c r="BU223" i="71"/>
  <c r="CG253" i="71"/>
  <c r="CG262" i="71" s="1"/>
  <c r="CG271" i="71" s="1"/>
  <c r="CG319" i="71"/>
  <c r="CD362" i="71"/>
  <c r="CD383" i="71" s="1"/>
  <c r="CF319" i="71"/>
  <c r="CD320" i="71"/>
  <c r="CD351" i="71"/>
  <c r="CF351" i="71" s="1"/>
  <c r="CD340" i="71"/>
  <c r="CD372" i="71"/>
  <c r="CG359" i="71"/>
  <c r="CH359" i="71" s="1"/>
  <c r="CG363" i="71"/>
  <c r="CH363" i="71" s="1"/>
  <c r="CG358" i="71"/>
  <c r="CH358" i="71" s="1"/>
  <c r="CG362" i="71"/>
  <c r="CH362" i="71" s="1"/>
  <c r="CG360" i="71"/>
  <c r="CH360" i="71" s="1"/>
  <c r="CG364" i="71"/>
  <c r="CH364" i="71" s="1"/>
  <c r="CG357" i="71"/>
  <c r="CG361" i="71"/>
  <c r="CH361" i="71" s="1"/>
  <c r="BT220" i="71"/>
  <c r="CH250" i="71" s="1"/>
  <c r="CH259" i="71" s="1"/>
  <c r="CH268" i="71" s="1"/>
  <c r="CH305" i="71" s="1"/>
  <c r="CK305" i="71" s="1"/>
  <c r="CG250" i="71"/>
  <c r="CG259" i="71" s="1"/>
  <c r="CG268" i="71" s="1"/>
  <c r="CD305" i="71" s="1" a="1"/>
  <c r="CD305" i="71" s="1"/>
  <c r="CG159" i="71"/>
  <c r="CH159" i="71" s="1"/>
  <c r="CG163" i="71"/>
  <c r="CH163" i="71" s="1"/>
  <c r="CG160" i="71"/>
  <c r="CH160" i="71" s="1"/>
  <c r="CG164" i="71"/>
  <c r="CH164" i="71" s="1"/>
  <c r="CG158" i="71"/>
  <c r="CG161" i="71"/>
  <c r="CH161" i="71" s="1"/>
  <c r="CG162" i="71"/>
  <c r="CH162" i="71" s="1"/>
  <c r="CG165" i="71"/>
  <c r="CH165" i="71" s="1"/>
  <c r="CE177" i="71"/>
  <c r="CF170" i="71"/>
  <c r="CF169" i="71"/>
  <c r="CF168" i="71" s="1"/>
  <c r="CF171" i="71"/>
  <c r="CF172" i="71"/>
  <c r="CF173" i="71"/>
  <c r="CE105" i="71" a="1"/>
  <c r="CE105" i="71" s="1"/>
  <c r="CD105" i="71" a="1"/>
  <c r="CD105" i="71" s="1"/>
  <c r="CT51" i="71" a="1"/>
  <c r="CT51" i="71" s="1"/>
  <c r="CI105" i="71"/>
  <c r="CK105" i="71" s="1"/>
  <c r="CL121" i="71"/>
  <c r="CL120" i="71"/>
  <c r="BV193" i="71"/>
  <c r="CJ54" i="71" s="1"/>
  <c r="CJ63" i="71" s="1"/>
  <c r="CJ72" i="71" s="1"/>
  <c r="CJ110" i="71" s="1"/>
  <c r="CI54" i="71"/>
  <c r="CI63" i="71" s="1"/>
  <c r="CI72" i="71" s="1"/>
  <c r="CF275" i="71"/>
  <c r="CF174" i="71"/>
  <c r="CK116" i="71"/>
  <c r="CR53" i="71"/>
  <c r="CS52" i="71"/>
  <c r="CT52" i="71" a="1"/>
  <c r="CT52" i="71" s="1"/>
  <c r="CF371" i="71"/>
  <c r="CK117" i="71"/>
  <c r="BT190" i="71"/>
  <c r="CH51" i="71" s="1"/>
  <c r="CH60" i="71" s="1"/>
  <c r="CH69" i="71" s="1"/>
  <c r="CH106" i="71" s="1"/>
  <c r="CI51" i="71"/>
  <c r="CI60" i="71" s="1"/>
  <c r="CI69" i="71" s="1"/>
  <c r="CK304" i="71"/>
  <c r="CD76" i="71"/>
  <c r="CE76" i="71" s="1"/>
  <c r="CF76" i="71" s="1"/>
  <c r="CS51" i="71"/>
  <c r="M318" i="71"/>
  <c r="AK210" i="71"/>
  <c r="N247" i="71" s="1"/>
  <c r="K314" i="71" s="1"/>
  <c r="AK211" i="71"/>
  <c r="N248" i="71" s="1"/>
  <c r="K315" i="71" s="1"/>
  <c r="J303" i="71"/>
  <c r="AL223" i="71"/>
  <c r="I248" i="71" s="1"/>
  <c r="I257" i="71" s="1"/>
  <c r="I266" i="71" s="1"/>
  <c r="I303" i="71" s="1"/>
  <c r="E347" i="71"/>
  <c r="E358" i="71"/>
  <c r="E379" i="71" s="1"/>
  <c r="E368" i="71"/>
  <c r="E316" i="71"/>
  <c r="G315" i="71"/>
  <c r="E336" i="71"/>
  <c r="C257" i="71"/>
  <c r="C266" i="71" s="1"/>
  <c r="E274" i="71" s="1"/>
  <c r="F274" i="71" s="1"/>
  <c r="G274" i="71" s="1"/>
  <c r="C252" i="71"/>
  <c r="C261" i="71" s="1"/>
  <c r="C270" i="71" s="1"/>
  <c r="AM224" i="71"/>
  <c r="H315" i="71"/>
  <c r="H248" i="71"/>
  <c r="H257" i="71" s="1"/>
  <c r="H266" i="71" s="1"/>
  <c r="AK224" i="71"/>
  <c r="H249" i="71" s="1"/>
  <c r="H258" i="71" s="1"/>
  <c r="H267" i="71" s="1"/>
  <c r="AK227" i="71"/>
  <c r="M120" i="71"/>
  <c r="J107" i="71"/>
  <c r="I102" i="71"/>
  <c r="K102" i="71"/>
  <c r="C90" i="71"/>
  <c r="AJ189" i="71"/>
  <c r="N55" i="71"/>
  <c r="C114" i="71" s="1"/>
  <c r="D114" i="71" s="1"/>
  <c r="O55" i="71"/>
  <c r="N56" i="71"/>
  <c r="AA2" i="71" s="1"/>
  <c r="AA4" i="71" s="1"/>
  <c r="O63" i="71"/>
  <c r="N63" i="71"/>
  <c r="W48" i="71" s="1"/>
  <c r="O56" i="71"/>
  <c r="O70" i="71"/>
  <c r="N70" i="71"/>
  <c r="O61" i="71"/>
  <c r="N61" i="71"/>
  <c r="F107" i="71" s="1"/>
  <c r="O57" i="71"/>
  <c r="N57" i="71"/>
  <c r="C125" i="71" s="1"/>
  <c r="O58" i="71"/>
  <c r="N58" i="71"/>
  <c r="C136" i="71" s="1"/>
  <c r="O59" i="71"/>
  <c r="N59" i="71"/>
  <c r="F157" i="71" s="1"/>
  <c r="F158" i="71" s="1"/>
  <c r="O68" i="71"/>
  <c r="N68" i="71"/>
  <c r="O71" i="71"/>
  <c r="N71" i="71"/>
  <c r="N66" i="71"/>
  <c r="C81" i="71" s="1"/>
  <c r="O66" i="71"/>
  <c r="AM187" i="71"/>
  <c r="AL187" i="71"/>
  <c r="D50" i="71"/>
  <c r="D59" i="71" s="1"/>
  <c r="D68" i="71" s="1"/>
  <c r="E50" i="71"/>
  <c r="E59" i="71" s="1"/>
  <c r="E68" i="71" s="1"/>
  <c r="D105" i="71" s="1"/>
  <c r="F50" i="71"/>
  <c r="F59" i="71" s="1"/>
  <c r="F68" i="71" s="1" a="1"/>
  <c r="F68" i="71" s="1"/>
  <c r="AN191" i="71"/>
  <c r="AN187" i="71"/>
  <c r="DD203" i="74" l="1"/>
  <c r="DD224" i="74" s="1"/>
  <c r="DD192" i="74"/>
  <c r="DF192" i="74" s="1"/>
  <c r="DD213" i="74"/>
  <c r="DF213" i="74" s="1"/>
  <c r="DD161" i="74"/>
  <c r="DF160" i="74"/>
  <c r="DD181" i="74"/>
  <c r="DG160" i="74"/>
  <c r="AE213" i="74"/>
  <c r="AG213" i="74" s="1"/>
  <c r="AE203" i="74"/>
  <c r="AE224" i="74" s="1"/>
  <c r="AG160" i="74"/>
  <c r="AE192" i="74"/>
  <c r="AG192" i="74" s="1"/>
  <c r="AE181" i="74"/>
  <c r="AR89" i="74"/>
  <c r="AR91" i="74" s="1"/>
  <c r="AS90" i="74" s="1"/>
  <c r="AH160" i="74"/>
  <c r="DD391" i="74"/>
  <c r="DF391" i="74" s="1"/>
  <c r="DD380" i="74"/>
  <c r="DD402" i="74"/>
  <c r="DD423" i="74" s="1"/>
  <c r="DF359" i="74"/>
  <c r="DD412" i="74"/>
  <c r="DF412" i="74" s="1"/>
  <c r="DD360" i="74"/>
  <c r="DG359" i="74"/>
  <c r="AE411" i="74"/>
  <c r="AG411" i="74" s="1"/>
  <c r="AE401" i="74"/>
  <c r="AE422" i="74" s="1"/>
  <c r="AE390" i="74"/>
  <c r="AG390" i="74" s="1"/>
  <c r="AE379" i="74"/>
  <c r="AE359" i="74"/>
  <c r="AG358" i="74"/>
  <c r="AH358" i="74"/>
  <c r="CD106" i="71" a="1"/>
  <c r="CD106" i="71" s="1"/>
  <c r="CE106" i="71" a="1"/>
  <c r="CE106" i="71" s="1"/>
  <c r="CU51" i="71" a="1"/>
  <c r="CU51" i="71" s="1"/>
  <c r="CI106" i="71"/>
  <c r="CK106" i="71" s="1"/>
  <c r="CR54" i="71"/>
  <c r="CU53" i="71" a="1"/>
  <c r="CU53" i="71" s="1"/>
  <c r="CT53" i="71" a="1"/>
  <c r="CT53" i="71" s="1"/>
  <c r="CV53" i="71" a="1"/>
  <c r="CV53" i="71" s="1"/>
  <c r="CS53" i="71"/>
  <c r="CD321" i="71"/>
  <c r="CD373" i="71"/>
  <c r="CF373" i="71" s="1"/>
  <c r="CF320" i="71"/>
  <c r="CG320" i="71"/>
  <c r="CD341" i="71"/>
  <c r="CD352" i="71"/>
  <c r="CF352" i="71" s="1"/>
  <c r="CD363" i="71"/>
  <c r="CD384" i="71" s="1"/>
  <c r="CK121" i="71"/>
  <c r="CM121" i="71"/>
  <c r="CE110" i="71" a="1"/>
  <c r="CE110" i="71" s="1"/>
  <c r="CD110" i="71"/>
  <c r="CV51" i="71" a="1"/>
  <c r="CV51" i="71" s="1"/>
  <c r="CI110" i="71"/>
  <c r="CK110" i="71" s="1"/>
  <c r="CF369" i="71"/>
  <c r="CE376" i="71"/>
  <c r="CF368" i="71"/>
  <c r="CF367" i="71" s="1"/>
  <c r="CF370" i="71"/>
  <c r="CK120" i="71"/>
  <c r="CM120" i="71"/>
  <c r="CG179" i="71"/>
  <c r="CG183" i="71"/>
  <c r="CH183" i="71" s="1"/>
  <c r="CG182" i="71"/>
  <c r="CH182" i="71" s="1"/>
  <c r="CG186" i="71"/>
  <c r="CH186" i="71" s="1"/>
  <c r="CG181" i="71"/>
  <c r="CH181" i="71" s="1"/>
  <c r="CG185" i="71"/>
  <c r="CH185" i="71" s="1"/>
  <c r="CG180" i="71"/>
  <c r="CH180" i="71" s="1"/>
  <c r="CG184" i="71"/>
  <c r="CH184" i="71" s="1"/>
  <c r="CF372" i="71"/>
  <c r="BV223" i="71"/>
  <c r="CJ253" i="71" s="1"/>
  <c r="CJ262" i="71" s="1"/>
  <c r="CJ271" i="71" s="1"/>
  <c r="CJ309" i="71" s="1"/>
  <c r="CI253" i="71"/>
  <c r="CI262" i="71" s="1"/>
  <c r="CI271" i="71" s="1"/>
  <c r="CV52" i="71" a="1"/>
  <c r="CV52" i="71" s="1"/>
  <c r="CK316" i="71"/>
  <c r="CU52" i="71" a="1"/>
  <c r="CU52" i="71" s="1"/>
  <c r="CK315" i="71"/>
  <c r="L303" i="71"/>
  <c r="T249" i="71"/>
  <c r="U249" i="71" s="1" a="1"/>
  <c r="U249" i="71" s="1"/>
  <c r="G316" i="71"/>
  <c r="E337" i="71"/>
  <c r="E317" i="71"/>
  <c r="E359" i="71"/>
  <c r="E380" i="71" s="1"/>
  <c r="E369" i="71"/>
  <c r="E348" i="71"/>
  <c r="G348" i="71" s="1"/>
  <c r="H316" i="71"/>
  <c r="F354" i="71"/>
  <c r="I377" i="71"/>
  <c r="I356" i="71"/>
  <c r="G346" i="71"/>
  <c r="G345" i="71" s="1"/>
  <c r="E303" i="71" a="1"/>
  <c r="E303" i="71" s="1"/>
  <c r="H252" i="71"/>
  <c r="H261" i="71" s="1"/>
  <c r="H270" i="71" s="1"/>
  <c r="G368" i="71" s="1"/>
  <c r="AM227" i="71"/>
  <c r="G347" i="71"/>
  <c r="J249" i="71"/>
  <c r="J258" i="71" s="1"/>
  <c r="J267" i="71" s="1"/>
  <c r="AL224" i="71"/>
  <c r="I249" i="71" s="1"/>
  <c r="I258" i="71" s="1"/>
  <c r="I267" i="71" s="1"/>
  <c r="I304" i="71" s="1"/>
  <c r="AF189" i="71"/>
  <c r="AM189" i="71" s="1"/>
  <c r="AK189" i="71"/>
  <c r="G50" i="71"/>
  <c r="G59" i="71" s="1"/>
  <c r="G68" i="71" s="1"/>
  <c r="AM188" i="71"/>
  <c r="H105" i="71" a="1"/>
  <c r="H105" i="71" s="1"/>
  <c r="G105" i="71" a="1"/>
  <c r="G105" i="71" s="1"/>
  <c r="AA193" i="71"/>
  <c r="AA185" i="71"/>
  <c r="AA177" i="71"/>
  <c r="AA195" i="71"/>
  <c r="AA187" i="71"/>
  <c r="AA179" i="71"/>
  <c r="AA171" i="71"/>
  <c r="AA163" i="71"/>
  <c r="AA155" i="71"/>
  <c r="AA147" i="71"/>
  <c r="AA139" i="71"/>
  <c r="AA131" i="71"/>
  <c r="AA123" i="71"/>
  <c r="AA115" i="71"/>
  <c r="AA107" i="71"/>
  <c r="AA99" i="71"/>
  <c r="AA91" i="71"/>
  <c r="AA83" i="71"/>
  <c r="AA75" i="71"/>
  <c r="AA67" i="71"/>
  <c r="AA59" i="71"/>
  <c r="AA51" i="71"/>
  <c r="AA43" i="71"/>
  <c r="AA35" i="71"/>
  <c r="AA27" i="71"/>
  <c r="AA19" i="71"/>
  <c r="AA11" i="71"/>
  <c r="AA194" i="71"/>
  <c r="AA186" i="71"/>
  <c r="AA178" i="71"/>
  <c r="AA170" i="71"/>
  <c r="AA162" i="71"/>
  <c r="AA154" i="71"/>
  <c r="AA146" i="71"/>
  <c r="AA138" i="71"/>
  <c r="AA130" i="71"/>
  <c r="AA122" i="71"/>
  <c r="AA114" i="71"/>
  <c r="AA106" i="71"/>
  <c r="AA98" i="71"/>
  <c r="AA90" i="71"/>
  <c r="AA82" i="71"/>
  <c r="AA74" i="71"/>
  <c r="AA66" i="71"/>
  <c r="AA58" i="71"/>
  <c r="AA50" i="71"/>
  <c r="AA42" i="71"/>
  <c r="AA34" i="71"/>
  <c r="AA26" i="71"/>
  <c r="AA18" i="71"/>
  <c r="AA10" i="71"/>
  <c r="AA7" i="71"/>
  <c r="AA169" i="71"/>
  <c r="AA145" i="71"/>
  <c r="AA121" i="71"/>
  <c r="AA97" i="71"/>
  <c r="AA73" i="71"/>
  <c r="AA25" i="71"/>
  <c r="AA192" i="71"/>
  <c r="AA168" i="71"/>
  <c r="AA136" i="71"/>
  <c r="AA112" i="71"/>
  <c r="AA88" i="71"/>
  <c r="AA64" i="71"/>
  <c r="AA40" i="71"/>
  <c r="AA16" i="71"/>
  <c r="AA191" i="71"/>
  <c r="AA167" i="71"/>
  <c r="AA135" i="71"/>
  <c r="AA103" i="71"/>
  <c r="AA79" i="71"/>
  <c r="AA55" i="71"/>
  <c r="AA39" i="71"/>
  <c r="AA15" i="71"/>
  <c r="AA190" i="71"/>
  <c r="AA182" i="71"/>
  <c r="AA174" i="71"/>
  <c r="AA166" i="71"/>
  <c r="AA158" i="71"/>
  <c r="AA150" i="71"/>
  <c r="AA142" i="71"/>
  <c r="AA134" i="71"/>
  <c r="AA126" i="71"/>
  <c r="AA118" i="71"/>
  <c r="AA110" i="71"/>
  <c r="AA102" i="71"/>
  <c r="AA94" i="71"/>
  <c r="AA86" i="71"/>
  <c r="AA78" i="71"/>
  <c r="AA70" i="71"/>
  <c r="AA62" i="71"/>
  <c r="AA54" i="71"/>
  <c r="AA46" i="71"/>
  <c r="AA38" i="71"/>
  <c r="AA30" i="71"/>
  <c r="AA22" i="71"/>
  <c r="AA14" i="71"/>
  <c r="AA6" i="71"/>
  <c r="AA161" i="71"/>
  <c r="AA137" i="71"/>
  <c r="AA113" i="71"/>
  <c r="AA89" i="71"/>
  <c r="AA65" i="71"/>
  <c r="AA49" i="71"/>
  <c r="AA33" i="71"/>
  <c r="AA9" i="71"/>
  <c r="AA176" i="71"/>
  <c r="AA152" i="71"/>
  <c r="AA120" i="71"/>
  <c r="AA96" i="71"/>
  <c r="AA72" i="71"/>
  <c r="AA56" i="71"/>
  <c r="AA32" i="71"/>
  <c r="AA24" i="71"/>
  <c r="AA183" i="71"/>
  <c r="AA159" i="71"/>
  <c r="AA143" i="71"/>
  <c r="AA119" i="71"/>
  <c r="AA95" i="71"/>
  <c r="AA71" i="71"/>
  <c r="AA47" i="71"/>
  <c r="AA23" i="71"/>
  <c r="AA197" i="71"/>
  <c r="AA189" i="71"/>
  <c r="AA181" i="71"/>
  <c r="AA173" i="71"/>
  <c r="AA165" i="71"/>
  <c r="AA157" i="71"/>
  <c r="AA149" i="71"/>
  <c r="AA141" i="71"/>
  <c r="AA133" i="71"/>
  <c r="AA125" i="71"/>
  <c r="AA117" i="71"/>
  <c r="AA109" i="71"/>
  <c r="AA101" i="71"/>
  <c r="AA93" i="71"/>
  <c r="AA85" i="71"/>
  <c r="AA77" i="71"/>
  <c r="AA69" i="71"/>
  <c r="AA61" i="71"/>
  <c r="AA53" i="71"/>
  <c r="AA45" i="71"/>
  <c r="AA37" i="71"/>
  <c r="AA29" i="71"/>
  <c r="AA21" i="71"/>
  <c r="AA13" i="71"/>
  <c r="AA5" i="71"/>
  <c r="AA153" i="71"/>
  <c r="AA129" i="71"/>
  <c r="AA105" i="71"/>
  <c r="AA81" i="71"/>
  <c r="AA57" i="71"/>
  <c r="AA41" i="71"/>
  <c r="AA17" i="71"/>
  <c r="AA184" i="71"/>
  <c r="AA160" i="71"/>
  <c r="AA144" i="71"/>
  <c r="AA128" i="71"/>
  <c r="AA104" i="71"/>
  <c r="AA80" i="71"/>
  <c r="AA48" i="71"/>
  <c r="AA8" i="71"/>
  <c r="AA175" i="71"/>
  <c r="AA151" i="71"/>
  <c r="AA127" i="71"/>
  <c r="AA111" i="71"/>
  <c r="AA87" i="71"/>
  <c r="AA63" i="71"/>
  <c r="AA31" i="71"/>
  <c r="AA196" i="71"/>
  <c r="AA188" i="71"/>
  <c r="AA180" i="71"/>
  <c r="AA172" i="71"/>
  <c r="AA164" i="71"/>
  <c r="AA156" i="71"/>
  <c r="AA148" i="71"/>
  <c r="AA140" i="71"/>
  <c r="AA132" i="71"/>
  <c r="AA124" i="71"/>
  <c r="AA116" i="71"/>
  <c r="AA108" i="71"/>
  <c r="AA100" i="71"/>
  <c r="AA92" i="71"/>
  <c r="AA84" i="71"/>
  <c r="AA76" i="71"/>
  <c r="AA68" i="71"/>
  <c r="AA60" i="71"/>
  <c r="AA52" i="71"/>
  <c r="AA44" i="71"/>
  <c r="AA36" i="71"/>
  <c r="AA28" i="71"/>
  <c r="AA20" i="71"/>
  <c r="AA12" i="71"/>
  <c r="V49" i="71"/>
  <c r="C50" i="71"/>
  <c r="C59" i="71" s="1"/>
  <c r="C68" i="71" s="1"/>
  <c r="U48" i="71"/>
  <c r="C167" i="71"/>
  <c r="C146" i="71"/>
  <c r="K52" i="71"/>
  <c r="K61" i="71" s="1"/>
  <c r="K70" i="71" s="1" a="1"/>
  <c r="K70" i="71" s="1"/>
  <c r="J52" i="71"/>
  <c r="J61" i="71" s="1"/>
  <c r="J70" i="71" s="1" a="1"/>
  <c r="J70" i="71" s="1"/>
  <c r="I52" i="71"/>
  <c r="I61" i="71" s="1"/>
  <c r="I70" i="71" s="1" a="1"/>
  <c r="I70" i="71" s="1"/>
  <c r="K47" i="71"/>
  <c r="K56" i="71" s="1"/>
  <c r="K65" i="71" s="1" a="1"/>
  <c r="K65" i="71" s="1"/>
  <c r="J47" i="71"/>
  <c r="J56" i="71" s="1"/>
  <c r="J65" i="71" s="1" a="1"/>
  <c r="J65" i="71" s="1"/>
  <c r="I47" i="71"/>
  <c r="I56" i="71" s="1"/>
  <c r="I65" i="71" s="1" a="1"/>
  <c r="I65" i="71" s="1"/>
  <c r="AL192" i="71"/>
  <c r="AK175" i="71" s="1"/>
  <c r="E167" i="71"/>
  <c r="E146" i="71"/>
  <c r="F136" i="71"/>
  <c r="F137" i="71" s="1"/>
  <c r="F138" i="71" s="1"/>
  <c r="F139" i="71" s="1"/>
  <c r="F140" i="71" s="1"/>
  <c r="F141" i="71" s="1"/>
  <c r="F142" i="71" s="1"/>
  <c r="E126" i="71"/>
  <c r="H115" i="71"/>
  <c r="G90" i="71"/>
  <c r="I90" i="71" s="1" a="1"/>
  <c r="I90" i="71" s="1"/>
  <c r="F81" i="71"/>
  <c r="H52" i="71"/>
  <c r="H61" i="71" s="1"/>
  <c r="H70" i="71" s="1" a="1"/>
  <c r="H70" i="71" s="1"/>
  <c r="G52" i="71"/>
  <c r="G61" i="71" s="1"/>
  <c r="G70" i="71" s="1" a="1"/>
  <c r="G70" i="71" s="1"/>
  <c r="F52" i="71"/>
  <c r="F61" i="71" s="1"/>
  <c r="F70" i="71" s="1" a="1"/>
  <c r="F70" i="71" s="1"/>
  <c r="F53" i="71"/>
  <c r="F62" i="71" s="1"/>
  <c r="F71" i="71" s="1" a="1"/>
  <c r="F71" i="71" s="1"/>
  <c r="G109" i="71" s="1" a="1"/>
  <c r="G109" i="71" s="1"/>
  <c r="E53" i="71"/>
  <c r="E62" i="71" s="1"/>
  <c r="E71" i="71" s="1"/>
  <c r="D109" i="71" s="1"/>
  <c r="D53" i="71"/>
  <c r="D62" i="71" s="1"/>
  <c r="D71" i="71" s="1"/>
  <c r="K50" i="71"/>
  <c r="K59" i="71" s="1"/>
  <c r="K68" i="71" s="1"/>
  <c r="H47" i="71"/>
  <c r="H56" i="71" s="1"/>
  <c r="G47" i="71"/>
  <c r="G56" i="71" s="1"/>
  <c r="F47" i="71"/>
  <c r="F56" i="71" s="1"/>
  <c r="C49" i="71"/>
  <c r="K49" i="71"/>
  <c r="K58" i="71" s="1"/>
  <c r="K67" i="71" s="1"/>
  <c r="G49" i="71"/>
  <c r="G58" i="71" s="1"/>
  <c r="G67" i="71" s="1"/>
  <c r="F49" i="71"/>
  <c r="F58" i="71" s="1"/>
  <c r="F67" i="71" s="1" a="1"/>
  <c r="F67" i="71" s="1"/>
  <c r="E49" i="71"/>
  <c r="E58" i="71" s="1"/>
  <c r="E67" i="71" s="1"/>
  <c r="D104" i="71" s="1"/>
  <c r="D49" i="71"/>
  <c r="D58" i="71" s="1"/>
  <c r="D67" i="71" s="1"/>
  <c r="I177" i="71" s="1"/>
  <c r="D75" i="71"/>
  <c r="K48" i="71"/>
  <c r="K57" i="71" s="1"/>
  <c r="J48" i="71"/>
  <c r="J57" i="71" s="1"/>
  <c r="J66" i="71" s="1"/>
  <c r="G115" i="71" s="1"/>
  <c r="I48" i="71"/>
  <c r="I57" i="71" s="1"/>
  <c r="I66" i="71" s="1"/>
  <c r="AB4" i="71" s="1"/>
  <c r="H48" i="71"/>
  <c r="H57" i="71" s="1"/>
  <c r="H66" i="71" s="1"/>
  <c r="G53" i="71"/>
  <c r="G62" i="71" s="1"/>
  <c r="G71" i="71" s="1"/>
  <c r="DD403" i="74" l="1"/>
  <c r="DD424" i="74" s="1"/>
  <c r="DD392" i="74"/>
  <c r="DF392" i="74" s="1"/>
  <c r="DD413" i="74"/>
  <c r="DF413" i="74" s="1"/>
  <c r="DD381" i="74"/>
  <c r="DF360" i="74"/>
  <c r="DQ289" i="74"/>
  <c r="DQ291" i="74" s="1"/>
  <c r="DR290" i="74" s="1"/>
  <c r="DG360" i="74"/>
  <c r="DD204" i="74"/>
  <c r="DD225" i="74" s="1"/>
  <c r="DD182" i="74"/>
  <c r="DF161" i="74"/>
  <c r="DD214" i="74"/>
  <c r="DF214" i="74" s="1"/>
  <c r="DD193" i="74"/>
  <c r="DF193" i="74" s="1"/>
  <c r="DQ90" i="74"/>
  <c r="DQ92" i="74" s="1"/>
  <c r="DR91" i="74" s="1"/>
  <c r="DG161" i="74"/>
  <c r="AS91" i="74"/>
  <c r="AT90" i="74"/>
  <c r="AU90" i="74" s="1" a="1"/>
  <c r="AU90" i="74" s="1"/>
  <c r="AW90" i="74" a="1"/>
  <c r="AW90" i="74" s="1"/>
  <c r="AV90" i="74" a="1"/>
  <c r="AV90" i="74" s="1"/>
  <c r="AE412" i="74"/>
  <c r="AG412" i="74" s="1"/>
  <c r="AE402" i="74"/>
  <c r="AE423" i="74" s="1"/>
  <c r="AE380" i="74"/>
  <c r="AE391" i="74"/>
  <c r="AG391" i="74" s="1"/>
  <c r="AG359" i="74"/>
  <c r="AR288" i="74"/>
  <c r="AR290" i="74" s="1"/>
  <c r="AS289" i="74" s="1"/>
  <c r="AH359" i="74"/>
  <c r="CD309" i="71"/>
  <c r="CI309" i="71"/>
  <c r="CK309" i="71" s="1"/>
  <c r="CE309" i="71" a="1"/>
  <c r="CE309" i="71" s="1"/>
  <c r="CV250" i="71" a="1"/>
  <c r="CV250" i="71" s="1"/>
  <c r="CG378" i="71"/>
  <c r="CG382" i="71"/>
  <c r="CH382" i="71" s="1"/>
  <c r="CG379" i="71"/>
  <c r="CH379" i="71" s="1"/>
  <c r="CG383" i="71"/>
  <c r="CH383" i="71" s="1"/>
  <c r="CG381" i="71"/>
  <c r="CH381" i="71" s="1"/>
  <c r="CG384" i="71"/>
  <c r="CH384" i="71" s="1"/>
  <c r="CG380" i="71"/>
  <c r="CH380" i="71" s="1"/>
  <c r="CG385" i="71"/>
  <c r="CH385" i="71" s="1"/>
  <c r="CR55" i="71"/>
  <c r="CV54" i="71" a="1"/>
  <c r="CV54" i="71" s="1"/>
  <c r="CT54" i="71" a="1"/>
  <c r="CT54" i="71" s="1"/>
  <c r="CU54" i="71" a="1"/>
  <c r="CU54" i="71" s="1"/>
  <c r="CS54" i="71"/>
  <c r="CK320" i="71"/>
  <c r="CM320" i="71"/>
  <c r="CQ250" i="71"/>
  <c r="CQ252" i="71" s="1"/>
  <c r="CR251" i="71" s="1"/>
  <c r="CD353" i="71"/>
  <c r="CF353" i="71" s="1"/>
  <c r="CG321" i="71"/>
  <c r="CF321" i="71"/>
  <c r="CD374" i="71"/>
  <c r="CF374" i="71" s="1"/>
  <c r="CD364" i="71"/>
  <c r="CD385" i="71" s="1"/>
  <c r="CD342" i="71"/>
  <c r="CK319" i="71"/>
  <c r="CM319" i="71"/>
  <c r="J304" i="71"/>
  <c r="L304" i="71" s="1"/>
  <c r="E304" i="71" a="1"/>
  <c r="E304" i="71" s="1"/>
  <c r="F304" i="71" a="1"/>
  <c r="F304" i="71" s="1"/>
  <c r="V249" i="71" a="1"/>
  <c r="V249" i="71" s="1"/>
  <c r="G369" i="71"/>
  <c r="J252" i="71"/>
  <c r="J261" i="71" s="1"/>
  <c r="J270" i="71" s="1"/>
  <c r="AN227" i="71"/>
  <c r="K252" i="71" s="1"/>
  <c r="K261" i="71" s="1"/>
  <c r="K270" i="71" s="1"/>
  <c r="K308" i="71" s="1"/>
  <c r="F375" i="71"/>
  <c r="G367" i="71"/>
  <c r="G366" i="71" s="1"/>
  <c r="L314" i="71"/>
  <c r="L315" i="71"/>
  <c r="E318" i="71"/>
  <c r="E338" i="71"/>
  <c r="E370" i="71"/>
  <c r="G370" i="71" s="1"/>
  <c r="E349" i="71"/>
  <c r="G349" i="71" s="1"/>
  <c r="E360" i="71"/>
  <c r="E381" i="71" s="1"/>
  <c r="G317" i="71"/>
  <c r="H317" i="71"/>
  <c r="H358" i="71"/>
  <c r="I358" i="71" s="1"/>
  <c r="H362" i="71"/>
  <c r="I362" i="71" s="1"/>
  <c r="H357" i="71"/>
  <c r="I357" i="71" s="1"/>
  <c r="H361" i="71"/>
  <c r="I361" i="71" s="1"/>
  <c r="H356" i="71"/>
  <c r="H359" i="71"/>
  <c r="I359" i="71" s="1"/>
  <c r="H360" i="71"/>
  <c r="I360" i="71" s="1"/>
  <c r="H363" i="71"/>
  <c r="I363" i="71" s="1"/>
  <c r="E76" i="71"/>
  <c r="I53" i="71"/>
  <c r="I62" i="71" s="1"/>
  <c r="I71" i="71" s="1"/>
  <c r="I109" i="71" s="1"/>
  <c r="AK176" i="71"/>
  <c r="N49" i="71" s="1"/>
  <c r="K116" i="71" s="1"/>
  <c r="N48" i="71"/>
  <c r="K115" i="71" s="1"/>
  <c r="F153" i="71"/>
  <c r="F148" i="71"/>
  <c r="F150" i="71"/>
  <c r="F151" i="71"/>
  <c r="F152" i="71"/>
  <c r="F146" i="71"/>
  <c r="F149" i="71"/>
  <c r="F147" i="71"/>
  <c r="F174" i="71"/>
  <c r="F169" i="71"/>
  <c r="F170" i="71"/>
  <c r="F171" i="71"/>
  <c r="F172" i="71"/>
  <c r="F173" i="71"/>
  <c r="F167" i="71"/>
  <c r="F168" i="71"/>
  <c r="W49" i="71"/>
  <c r="E166" i="71"/>
  <c r="E156" i="71"/>
  <c r="E177" i="71"/>
  <c r="E145" i="71"/>
  <c r="AL188" i="71"/>
  <c r="I49" i="71" s="1"/>
  <c r="I58" i="71" s="1"/>
  <c r="I67" i="71" s="1"/>
  <c r="AL189" i="71"/>
  <c r="I50" i="71" s="1"/>
  <c r="I59" i="71" s="1"/>
  <c r="I68" i="71" s="1"/>
  <c r="I105" i="71" s="1"/>
  <c r="K66" i="71"/>
  <c r="H50" i="71"/>
  <c r="H59" i="71" s="1"/>
  <c r="H68" i="71" s="1"/>
  <c r="F69" i="71"/>
  <c r="G138" i="71" s="1" a="1"/>
  <c r="G138" i="71" s="1"/>
  <c r="G104" i="71" a="1"/>
  <c r="G104" i="71" s="1"/>
  <c r="U49" i="71"/>
  <c r="F125" i="71"/>
  <c r="F126" i="71" s="1"/>
  <c r="F127" i="71" s="1"/>
  <c r="F128" i="71" s="1"/>
  <c r="F129" i="71" s="1"/>
  <c r="F130" i="71" s="1"/>
  <c r="F131" i="71" s="1"/>
  <c r="F132" i="71" s="1"/>
  <c r="H104" i="71" a="1"/>
  <c r="H104" i="71" s="1"/>
  <c r="F102" i="71"/>
  <c r="K81" i="71" a="1"/>
  <c r="K81" i="71" s="1"/>
  <c r="G81" i="71" a="1"/>
  <c r="G81" i="71" s="1"/>
  <c r="C58" i="71"/>
  <c r="C67" i="71" s="1"/>
  <c r="E75" i="71" s="1"/>
  <c r="C53" i="71"/>
  <c r="C62" i="71" s="1"/>
  <c r="C71" i="71" s="1"/>
  <c r="F145" i="71"/>
  <c r="F156" i="71"/>
  <c r="G145" i="71"/>
  <c r="I156" i="71"/>
  <c r="J103" i="71"/>
  <c r="J108" i="71" s="1"/>
  <c r="E147" i="71"/>
  <c r="S50" i="71"/>
  <c r="E127" i="71"/>
  <c r="E128" i="71" s="1"/>
  <c r="E129" i="71" s="1"/>
  <c r="E130" i="71" s="1"/>
  <c r="H49" i="71"/>
  <c r="H58" i="71" s="1"/>
  <c r="H67" i="71" s="1"/>
  <c r="F114" i="71"/>
  <c r="F115" i="71" s="1"/>
  <c r="F116" i="71" s="1"/>
  <c r="F117" i="71" s="1"/>
  <c r="F118" i="71" s="1"/>
  <c r="F119" i="71" s="1"/>
  <c r="F120" i="71" s="1"/>
  <c r="F121" i="71" s="1"/>
  <c r="E136" i="71"/>
  <c r="F90" i="71"/>
  <c r="H109" i="71" a="1"/>
  <c r="H109" i="71" s="1"/>
  <c r="AB197" i="71"/>
  <c r="AB193" i="71"/>
  <c r="AB182" i="71"/>
  <c r="AB175" i="71"/>
  <c r="AB172" i="71"/>
  <c r="AB168" i="71"/>
  <c r="AB165" i="71"/>
  <c r="AB164" i="71"/>
  <c r="AB159" i="71"/>
  <c r="AB149" i="71"/>
  <c r="AB136" i="71"/>
  <c r="AB131" i="71"/>
  <c r="AB127" i="71"/>
  <c r="AB196" i="71"/>
  <c r="AB194" i="71"/>
  <c r="AB191" i="71"/>
  <c r="AB187" i="71"/>
  <c r="AB178" i="71"/>
  <c r="AB173" i="71"/>
  <c r="AB162" i="71"/>
  <c r="AB155" i="71"/>
  <c r="AB152" i="71"/>
  <c r="AB195" i="71"/>
  <c r="AB181" i="71"/>
  <c r="AB174" i="71"/>
  <c r="AB171" i="71"/>
  <c r="AB167" i="71"/>
  <c r="AB158" i="71"/>
  <c r="AB153" i="71"/>
  <c r="AB147" i="71"/>
  <c r="AB142" i="71"/>
  <c r="AB183" i="71"/>
  <c r="AB169" i="71"/>
  <c r="AB166" i="71"/>
  <c r="AB156" i="71"/>
  <c r="AB151" i="71"/>
  <c r="AB163" i="71"/>
  <c r="AB128" i="71"/>
  <c r="AB121" i="71"/>
  <c r="AB113" i="71"/>
  <c r="AB161" i="71"/>
  <c r="AB150" i="71"/>
  <c r="AB144" i="71"/>
  <c r="AB133" i="71"/>
  <c r="AB126" i="71"/>
  <c r="AB122" i="71"/>
  <c r="AB114" i="71"/>
  <c r="AB106" i="71"/>
  <c r="AB189" i="71"/>
  <c r="AB186" i="71"/>
  <c r="AB176" i="71"/>
  <c r="AB135" i="71"/>
  <c r="AB125" i="71"/>
  <c r="AB123" i="71"/>
  <c r="AB115" i="71"/>
  <c r="AB107" i="71"/>
  <c r="AB170" i="71"/>
  <c r="AB157" i="71"/>
  <c r="AB140" i="71"/>
  <c r="AB130" i="71"/>
  <c r="AB119" i="71"/>
  <c r="AB111" i="71"/>
  <c r="AB103" i="71"/>
  <c r="AB185" i="71"/>
  <c r="AB137" i="71"/>
  <c r="AB124" i="71"/>
  <c r="AB110" i="71"/>
  <c r="AB98" i="71"/>
  <c r="AB87" i="71"/>
  <c r="AB82" i="71"/>
  <c r="AB77" i="71"/>
  <c r="AB190" i="71"/>
  <c r="AB184" i="71"/>
  <c r="AB112" i="71"/>
  <c r="AB104" i="71"/>
  <c r="AB90" i="71"/>
  <c r="AB88" i="71"/>
  <c r="AB83" i="71"/>
  <c r="AB78" i="71"/>
  <c r="AB177" i="71"/>
  <c r="AB145" i="71"/>
  <c r="AB139" i="71"/>
  <c r="AB129" i="71"/>
  <c r="AB116" i="71"/>
  <c r="AB99" i="71"/>
  <c r="AB91" i="71"/>
  <c r="AB89" i="71"/>
  <c r="AB84" i="71"/>
  <c r="AB79" i="71"/>
  <c r="AB67" i="71"/>
  <c r="AB66" i="71"/>
  <c r="AB160" i="71"/>
  <c r="AB154" i="71"/>
  <c r="AB146" i="71"/>
  <c r="AB143" i="71"/>
  <c r="AB132" i="71"/>
  <c r="AB108" i="71"/>
  <c r="AB101" i="71"/>
  <c r="AB97" i="71"/>
  <c r="AB96" i="71"/>
  <c r="AB74" i="71"/>
  <c r="AB70" i="71"/>
  <c r="AB65" i="71"/>
  <c r="AB64" i="71"/>
  <c r="AB56" i="71"/>
  <c r="AB180" i="71"/>
  <c r="AB141" i="71"/>
  <c r="AB117" i="71"/>
  <c r="AB95" i="71"/>
  <c r="AB86" i="71"/>
  <c r="AB81" i="71"/>
  <c r="AB61" i="71"/>
  <c r="AB54" i="71"/>
  <c r="AB46" i="71"/>
  <c r="AB38" i="71"/>
  <c r="AB34" i="71"/>
  <c r="AB22" i="71"/>
  <c r="AB14" i="71"/>
  <c r="AB6" i="71"/>
  <c r="AB71" i="71"/>
  <c r="AB68" i="71"/>
  <c r="AB53" i="71"/>
  <c r="AB50" i="71"/>
  <c r="AB18" i="71"/>
  <c r="AB49" i="71"/>
  <c r="AB192" i="71"/>
  <c r="AB134" i="71"/>
  <c r="AB92" i="71"/>
  <c r="AB76" i="71"/>
  <c r="AB57" i="71"/>
  <c r="AB48" i="71"/>
  <c r="AB45" i="71"/>
  <c r="AB33" i="71"/>
  <c r="AB30" i="71"/>
  <c r="AB21" i="71"/>
  <c r="AB13" i="71"/>
  <c r="AB5" i="71"/>
  <c r="AB42" i="71"/>
  <c r="AB25" i="71"/>
  <c r="AB148" i="71"/>
  <c r="AB109" i="71"/>
  <c r="AB41" i="71"/>
  <c r="AB17" i="71"/>
  <c r="AB9" i="71"/>
  <c r="AB179" i="71"/>
  <c r="AB72" i="71"/>
  <c r="AB58" i="71"/>
  <c r="AB55" i="71"/>
  <c r="AB51" i="71"/>
  <c r="AB44" i="71"/>
  <c r="AB37" i="71"/>
  <c r="AB32" i="71"/>
  <c r="AB20" i="71"/>
  <c r="AB12" i="71"/>
  <c r="AB120" i="71"/>
  <c r="AB63" i="71"/>
  <c r="AB62" i="71"/>
  <c r="AB52" i="71"/>
  <c r="AB43" i="71"/>
  <c r="AB31" i="71"/>
  <c r="AB29" i="71"/>
  <c r="AB26" i="71"/>
  <c r="AB19" i="71"/>
  <c r="AB11" i="71"/>
  <c r="AB94" i="71"/>
  <c r="AB85" i="71"/>
  <c r="AB80" i="71"/>
  <c r="AB36" i="71"/>
  <c r="AB10" i="71"/>
  <c r="AB138" i="71"/>
  <c r="AB118" i="71"/>
  <c r="AB105" i="71"/>
  <c r="AB102" i="71"/>
  <c r="AB100" i="71"/>
  <c r="AB60" i="71"/>
  <c r="AB40" i="71"/>
  <c r="AB35" i="71"/>
  <c r="AB28" i="71"/>
  <c r="AB24" i="71"/>
  <c r="AB16" i="71"/>
  <c r="AB8" i="71"/>
  <c r="AB188" i="71"/>
  <c r="AB93" i="71"/>
  <c r="AB73" i="71"/>
  <c r="AB69" i="71"/>
  <c r="AB59" i="71"/>
  <c r="AB47" i="71"/>
  <c r="AB39" i="71"/>
  <c r="AB27" i="71"/>
  <c r="AB23" i="71"/>
  <c r="AB15" i="71"/>
  <c r="AB7" i="71"/>
  <c r="AB75" i="71"/>
  <c r="F159" i="71"/>
  <c r="F160" i="71" s="1"/>
  <c r="F161" i="71" s="1"/>
  <c r="F162" i="71" s="1"/>
  <c r="F163" i="71" s="1"/>
  <c r="F164" i="71" s="1"/>
  <c r="E176" i="71"/>
  <c r="E155" i="71"/>
  <c r="F178" i="71"/>
  <c r="F179" i="71" s="1"/>
  <c r="F180" i="71" s="1"/>
  <c r="F181" i="71" s="1"/>
  <c r="F182" i="71" s="1"/>
  <c r="F183" i="71" s="1"/>
  <c r="F184" i="71" s="1"/>
  <c r="F185" i="71" s="1"/>
  <c r="F166" i="71"/>
  <c r="F177" i="71"/>
  <c r="G166" i="71"/>
  <c r="J49" i="71"/>
  <c r="J58" i="71" s="1"/>
  <c r="J67" i="71" s="1"/>
  <c r="J50" i="71"/>
  <c r="J59" i="71" s="1"/>
  <c r="J68" i="71" s="1"/>
  <c r="J81" i="71"/>
  <c r="E116" i="71"/>
  <c r="E168" i="71"/>
  <c r="AS92" i="74" l="1"/>
  <c r="AT91" i="74"/>
  <c r="AU91" i="74" a="1"/>
  <c r="AU91" i="74" s="1"/>
  <c r="AW91" i="74" a="1"/>
  <c r="AW91" i="74" s="1"/>
  <c r="AV91" i="74" a="1"/>
  <c r="AV91" i="74" s="1"/>
  <c r="DR291" i="74"/>
  <c r="DU290" i="74" a="1"/>
  <c r="DU290" i="74" s="1"/>
  <c r="DV290" i="74" a="1"/>
  <c r="DV290" i="74" s="1"/>
  <c r="DS290" i="74"/>
  <c r="DT290" i="74" s="1" a="1"/>
  <c r="DT290" i="74" s="1"/>
  <c r="DR92" i="74"/>
  <c r="DV91" i="74" a="1"/>
  <c r="DV91" i="74" s="1"/>
  <c r="DS91" i="74"/>
  <c r="DT91" i="74" s="1" a="1"/>
  <c r="DT91" i="74" s="1"/>
  <c r="DU91" i="74" a="1"/>
  <c r="DU91" i="74" s="1"/>
  <c r="AS290" i="74"/>
  <c r="AW289" i="74" a="1"/>
  <c r="AW289" i="74" s="1"/>
  <c r="AV289" i="74" a="1"/>
  <c r="AV289" i="74" s="1"/>
  <c r="AT289" i="74"/>
  <c r="AU289" i="74" s="1" a="1"/>
  <c r="AU289" i="74" s="1"/>
  <c r="CR252" i="71"/>
  <c r="CS251" i="71"/>
  <c r="CT251" i="71" s="1" a="1"/>
  <c r="CT251" i="71" s="1"/>
  <c r="CU251" i="71" a="1"/>
  <c r="CU251" i="71" s="1"/>
  <c r="CV251" i="71" a="1"/>
  <c r="CV251" i="71" s="1"/>
  <c r="CR56" i="71"/>
  <c r="CV55" i="71" a="1"/>
  <c r="CV55" i="71" s="1"/>
  <c r="CU55" i="71" a="1"/>
  <c r="CU55" i="71" s="1"/>
  <c r="CS55" i="71"/>
  <c r="CT55" i="71" s="1" a="1"/>
  <c r="CT55" i="71" s="1"/>
  <c r="H378" i="71"/>
  <c r="I378" i="71" s="1"/>
  <c r="H382" i="71"/>
  <c r="I382" i="71" s="1"/>
  <c r="H383" i="71"/>
  <c r="I383" i="71" s="1"/>
  <c r="H377" i="71"/>
  <c r="H380" i="71"/>
  <c r="I380" i="71" s="1"/>
  <c r="H379" i="71"/>
  <c r="I379" i="71" s="1"/>
  <c r="H381" i="71"/>
  <c r="I381" i="71" s="1"/>
  <c r="H384" i="71"/>
  <c r="I384" i="71" s="1"/>
  <c r="E308" i="71"/>
  <c r="J308" i="71"/>
  <c r="L308" i="71" s="1"/>
  <c r="F308" i="71" a="1"/>
  <c r="F308" i="71" s="1"/>
  <c r="W249" i="71" a="1"/>
  <c r="W249" i="71" s="1"/>
  <c r="E361" i="71"/>
  <c r="E382" i="71" s="1"/>
  <c r="E319" i="71"/>
  <c r="E350" i="71"/>
  <c r="G350" i="71" s="1"/>
  <c r="H318" i="71"/>
  <c r="G318" i="71"/>
  <c r="E339" i="71"/>
  <c r="E371" i="71"/>
  <c r="G371" i="71" s="1"/>
  <c r="N319" i="71"/>
  <c r="L319" i="71"/>
  <c r="N318" i="71"/>
  <c r="L318" i="71"/>
  <c r="D74" i="71"/>
  <c r="F75" i="71" s="1"/>
  <c r="I178" i="71"/>
  <c r="I157" i="71"/>
  <c r="AM192" i="71"/>
  <c r="J53" i="71" s="1"/>
  <c r="J62" i="71" s="1"/>
  <c r="J71" i="71" s="1"/>
  <c r="F109" i="71" s="1" a="1"/>
  <c r="F109" i="71" s="1"/>
  <c r="F155" i="71"/>
  <c r="H116" i="71"/>
  <c r="G116" i="71"/>
  <c r="E159" i="71"/>
  <c r="E180" i="71" s="1"/>
  <c r="G147" i="71"/>
  <c r="G146" i="71" s="1"/>
  <c r="H53" i="71"/>
  <c r="H62" i="71" s="1"/>
  <c r="H71" i="71" s="1"/>
  <c r="L115" i="71" s="1"/>
  <c r="L119" i="71" s="1"/>
  <c r="G142" i="71" a="1"/>
  <c r="G142" i="71" s="1"/>
  <c r="H142" i="71" s="1" a="1"/>
  <c r="H142" i="71" s="1"/>
  <c r="I104" i="71"/>
  <c r="G137" i="71" a="1"/>
  <c r="G137" i="71" s="1"/>
  <c r="H137" i="71" s="1" a="1"/>
  <c r="H137" i="71" s="1"/>
  <c r="G141" i="71" a="1"/>
  <c r="G141" i="71" s="1"/>
  <c r="G139" i="71" a="1"/>
  <c r="G139" i="71" s="1"/>
  <c r="H138" i="71" s="1" a="1"/>
  <c r="H138" i="71" s="1"/>
  <c r="G140" i="71" a="1"/>
  <c r="G140" i="71" s="1"/>
  <c r="G136" i="71" a="1"/>
  <c r="G136" i="71" s="1"/>
  <c r="E105" i="71" a="1"/>
  <c r="E105" i="71" s="1"/>
  <c r="V50" i="71" a="1"/>
  <c r="V50" i="71" s="1"/>
  <c r="E104" i="71" a="1"/>
  <c r="E104" i="71" s="1"/>
  <c r="T50" i="71"/>
  <c r="U50" i="71" s="1" a="1"/>
  <c r="U50" i="71" s="1"/>
  <c r="F105" i="71" a="1"/>
  <c r="F105" i="71" s="1"/>
  <c r="F104" i="71" a="1"/>
  <c r="F104" i="71" s="1"/>
  <c r="E169" i="71"/>
  <c r="E117" i="71"/>
  <c r="E148" i="71"/>
  <c r="G148" i="71" s="1"/>
  <c r="E137" i="71"/>
  <c r="E131" i="71"/>
  <c r="DR93" i="74" l="1"/>
  <c r="DS92" i="74"/>
  <c r="DV92" i="74" a="1"/>
  <c r="DV92" i="74" s="1"/>
  <c r="DT92" i="74" a="1"/>
  <c r="DT92" i="74" s="1"/>
  <c r="DU92" i="74" a="1"/>
  <c r="DU92" i="74" s="1"/>
  <c r="AS291" i="74"/>
  <c r="AV290" i="74" a="1"/>
  <c r="AV290" i="74" s="1"/>
  <c r="AW290" i="74" a="1"/>
  <c r="AW290" i="74" s="1"/>
  <c r="AT290" i="74"/>
  <c r="AU290" i="74" s="1" a="1"/>
  <c r="AU290" i="74" s="1"/>
  <c r="DR292" i="74"/>
  <c r="DV291" i="74" a="1"/>
  <c r="DV291" i="74" s="1"/>
  <c r="DU291" i="74" a="1"/>
  <c r="DU291" i="74" s="1"/>
  <c r="DS291" i="74"/>
  <c r="DT291" i="74" s="1" a="1"/>
  <c r="DT291" i="74" s="1"/>
  <c r="AS93" i="74"/>
  <c r="AT92" i="74"/>
  <c r="AU92" i="74" s="1" a="1"/>
  <c r="AU92" i="74" s="1"/>
  <c r="AW92" i="74" a="1"/>
  <c r="AW92" i="74" s="1"/>
  <c r="AV92" i="74" a="1"/>
  <c r="AV92" i="74" s="1"/>
  <c r="CR57" i="71"/>
  <c r="CV56" i="71" a="1"/>
  <c r="CV56" i="71" s="1"/>
  <c r="CU56" i="71" a="1"/>
  <c r="CU56" i="71" s="1"/>
  <c r="CS56" i="71"/>
  <c r="CT56" i="71" s="1" a="1"/>
  <c r="CT56" i="71" s="1"/>
  <c r="CR253" i="71"/>
  <c r="CU252" i="71" a="1"/>
  <c r="CU252" i="71" s="1"/>
  <c r="CS252" i="71"/>
  <c r="CT252" i="71" s="1" a="1"/>
  <c r="CT252" i="71" s="1"/>
  <c r="CV252" i="71" a="1"/>
  <c r="CV252" i="71" s="1"/>
  <c r="G319" i="71"/>
  <c r="E320" i="71"/>
  <c r="E372" i="71"/>
  <c r="G372" i="71" s="1"/>
  <c r="E351" i="71"/>
  <c r="G351" i="71" s="1"/>
  <c r="E362" i="71"/>
  <c r="E383" i="71" s="1"/>
  <c r="E340" i="71"/>
  <c r="H319" i="71"/>
  <c r="F76" i="71"/>
  <c r="G75" i="71" s="1"/>
  <c r="N119" i="71"/>
  <c r="AN192" i="71"/>
  <c r="K53" i="71" s="1"/>
  <c r="K62" i="71" s="1"/>
  <c r="K71" i="71" s="1"/>
  <c r="K109" i="71" s="1"/>
  <c r="L116" i="71"/>
  <c r="L120" i="71" s="1"/>
  <c r="J109" i="71"/>
  <c r="H157" i="71"/>
  <c r="H160" i="71"/>
  <c r="I160" i="71" s="1"/>
  <c r="H164" i="71"/>
  <c r="I164" i="71" s="1"/>
  <c r="H161" i="71"/>
  <c r="I161" i="71" s="1"/>
  <c r="H162" i="71"/>
  <c r="I162" i="71" s="1"/>
  <c r="H159" i="71"/>
  <c r="I159" i="71" s="1"/>
  <c r="H163" i="71"/>
  <c r="I163" i="71" s="1"/>
  <c r="H158" i="71"/>
  <c r="I158" i="71" s="1"/>
  <c r="H139" i="71" a="1"/>
  <c r="H139" i="71" s="1"/>
  <c r="G168" i="71"/>
  <c r="G167" i="71" s="1"/>
  <c r="F176" i="71"/>
  <c r="H117" i="71"/>
  <c r="G117" i="71"/>
  <c r="E160" i="71"/>
  <c r="E181" i="71" s="1"/>
  <c r="W50" i="71" a="1"/>
  <c r="W50" i="71" s="1"/>
  <c r="H136" i="71" a="1"/>
  <c r="H136" i="71" s="1"/>
  <c r="G169" i="71"/>
  <c r="E109" i="71"/>
  <c r="H140" i="71" a="1"/>
  <c r="H140" i="71" s="1"/>
  <c r="H141" i="71" a="1"/>
  <c r="H141" i="71" s="1"/>
  <c r="K104" i="71"/>
  <c r="K105" i="71"/>
  <c r="J104" i="71"/>
  <c r="J105" i="71"/>
  <c r="E170" i="71"/>
  <c r="G170" i="71" s="1"/>
  <c r="E149" i="71"/>
  <c r="G149" i="71" s="1"/>
  <c r="E138" i="71"/>
  <c r="E118" i="71"/>
  <c r="G118" i="71" s="1"/>
  <c r="E132" i="71"/>
  <c r="AS94" i="74" l="1"/>
  <c r="AT93" i="74"/>
  <c r="AW93" i="74" a="1"/>
  <c r="AW93" i="74" s="1"/>
  <c r="AV93" i="74" a="1"/>
  <c r="AV93" i="74" s="1"/>
  <c r="AU93" i="74" a="1"/>
  <c r="AU93" i="74" s="1"/>
  <c r="AS292" i="74"/>
  <c r="AT291" i="74"/>
  <c r="AU291" i="74" s="1" a="1"/>
  <c r="AU291" i="74" s="1"/>
  <c r="AW291" i="74" a="1"/>
  <c r="AW291" i="74" s="1"/>
  <c r="AV291" i="74" a="1"/>
  <c r="AV291" i="74" s="1"/>
  <c r="DR293" i="74"/>
  <c r="DS292" i="74"/>
  <c r="DT292" i="74" a="1"/>
  <c r="DT292" i="74" s="1"/>
  <c r="DV292" i="74" a="1"/>
  <c r="DV292" i="74" s="1"/>
  <c r="DU292" i="74" a="1"/>
  <c r="DU292" i="74" s="1"/>
  <c r="DR94" i="74"/>
  <c r="DS93" i="74"/>
  <c r="DT93" i="74" s="1" a="1"/>
  <c r="DT93" i="74" s="1"/>
  <c r="DV93" i="74" a="1"/>
  <c r="DV93" i="74" s="1"/>
  <c r="DU93" i="74" a="1"/>
  <c r="DU93" i="74" s="1"/>
  <c r="CR254" i="71"/>
  <c r="CS253" i="71"/>
  <c r="CV253" i="71" a="1"/>
  <c r="CV253" i="71" s="1"/>
  <c r="CT253" i="71" a="1"/>
  <c r="CT253" i="71" s="1"/>
  <c r="CU253" i="71" a="1"/>
  <c r="CU253" i="71" s="1"/>
  <c r="CR58" i="71"/>
  <c r="CT57" i="71" a="1"/>
  <c r="CT57" i="71" s="1"/>
  <c r="CV57" i="71" a="1"/>
  <c r="CV57" i="71" s="1"/>
  <c r="CU57" i="71" a="1"/>
  <c r="CU57" i="71" s="1"/>
  <c r="CS57" i="71"/>
  <c r="R249" i="71"/>
  <c r="R251" i="71" s="1"/>
  <c r="S250" i="71" s="1"/>
  <c r="E352" i="71"/>
  <c r="G352" i="71" s="1"/>
  <c r="E363" i="71"/>
  <c r="E384" i="71" s="1"/>
  <c r="G320" i="71"/>
  <c r="E373" i="71"/>
  <c r="G373" i="71" s="1"/>
  <c r="E341" i="71"/>
  <c r="H320" i="71"/>
  <c r="L109" i="71"/>
  <c r="N120" i="71"/>
  <c r="H180" i="71"/>
  <c r="I180" i="71" s="1"/>
  <c r="H184" i="71"/>
  <c r="I184" i="71" s="1"/>
  <c r="H181" i="71"/>
  <c r="I181" i="71" s="1"/>
  <c r="H182" i="71"/>
  <c r="I182" i="71" s="1"/>
  <c r="H179" i="71"/>
  <c r="I179" i="71" s="1"/>
  <c r="H183" i="71"/>
  <c r="I183" i="71" s="1"/>
  <c r="H185" i="71"/>
  <c r="I185" i="71" s="1"/>
  <c r="H178" i="71"/>
  <c r="H118" i="71"/>
  <c r="E161" i="71"/>
  <c r="E182" i="71" s="1"/>
  <c r="L105" i="71"/>
  <c r="L104" i="71"/>
  <c r="E150" i="71"/>
  <c r="G150" i="71" s="1"/>
  <c r="E171" i="71"/>
  <c r="G171" i="71" s="1"/>
  <c r="E139" i="71"/>
  <c r="E119" i="71"/>
  <c r="AS293" i="74" l="1"/>
  <c r="AV292" i="74" a="1"/>
  <c r="AV292" i="74" s="1"/>
  <c r="AW292" i="74" a="1"/>
  <c r="AW292" i="74" s="1"/>
  <c r="AT292" i="74"/>
  <c r="AU292" i="74" s="1" a="1"/>
  <c r="AU292" i="74" s="1"/>
  <c r="DR294" i="74"/>
  <c r="DV293" i="74" a="1"/>
  <c r="DV293" i="74" s="1"/>
  <c r="DS293" i="74"/>
  <c r="DT293" i="74" s="1" a="1"/>
  <c r="DT293" i="74" s="1"/>
  <c r="DU293" i="74" a="1"/>
  <c r="DU293" i="74" s="1"/>
  <c r="DR95" i="74"/>
  <c r="DS94" i="74"/>
  <c r="DV94" i="74" a="1"/>
  <c r="DV94" i="74" s="1"/>
  <c r="DT94" i="74" a="1"/>
  <c r="DT94" i="74" s="1"/>
  <c r="DU94" i="74" a="1"/>
  <c r="DU94" i="74" s="1"/>
  <c r="AS95" i="74"/>
  <c r="AV94" i="74" a="1"/>
  <c r="AV94" i="74" s="1"/>
  <c r="AU94" i="74" a="1"/>
  <c r="AU94" i="74" s="1"/>
  <c r="AT94" i="74"/>
  <c r="AW94" i="74" a="1"/>
  <c r="AW94" i="74" s="1"/>
  <c r="CR59" i="71"/>
  <c r="CU58" i="71" a="1"/>
  <c r="CU58" i="71" s="1"/>
  <c r="CV58" i="71" a="1"/>
  <c r="CV58" i="71" s="1"/>
  <c r="CS58" i="71"/>
  <c r="CT58" i="71" s="1" a="1"/>
  <c r="CT58" i="71" s="1"/>
  <c r="CR255" i="71"/>
  <c r="CV254" i="71" a="1"/>
  <c r="CV254" i="71" s="1"/>
  <c r="CT254" i="71" a="1"/>
  <c r="CT254" i="71" s="1"/>
  <c r="CU254" i="71" a="1"/>
  <c r="CU254" i="71" s="1"/>
  <c r="CS254" i="71"/>
  <c r="T250" i="71"/>
  <c r="S251" i="71"/>
  <c r="V250" i="71" a="1"/>
  <c r="V250" i="71" s="1"/>
  <c r="W250" i="71" a="1"/>
  <c r="W250" i="71" s="1"/>
  <c r="U250" i="71" a="1"/>
  <c r="U250" i="71" s="1"/>
  <c r="H119" i="71"/>
  <c r="E162" i="71"/>
  <c r="E183" i="71" s="1"/>
  <c r="G119" i="71"/>
  <c r="E140" i="71"/>
  <c r="E151" i="71"/>
  <c r="G151" i="71" s="1"/>
  <c r="E120" i="71"/>
  <c r="E172" i="71"/>
  <c r="G172" i="71" s="1"/>
  <c r="DR295" i="74" l="1"/>
  <c r="DV294" i="74" a="1"/>
  <c r="DV294" i="74" s="1"/>
  <c r="DU294" i="74" a="1"/>
  <c r="DU294" i="74" s="1"/>
  <c r="DS294" i="74"/>
  <c r="DT294" i="74" s="1" a="1"/>
  <c r="DT294" i="74" s="1"/>
  <c r="AS96" i="74"/>
  <c r="AT95" i="74"/>
  <c r="AU95" i="74" s="1" a="1"/>
  <c r="AU95" i="74" s="1"/>
  <c r="AW95" i="74" a="1"/>
  <c r="AW95" i="74" s="1"/>
  <c r="AV95" i="74" a="1"/>
  <c r="AV95" i="74" s="1"/>
  <c r="DR96" i="74"/>
  <c r="DV95" i="74" a="1"/>
  <c r="DV95" i="74" s="1"/>
  <c r="DS95" i="74"/>
  <c r="DU95" i="74" a="1"/>
  <c r="DU95" i="74" s="1"/>
  <c r="DT95" i="74" a="1"/>
  <c r="DT95" i="74" s="1"/>
  <c r="AS294" i="74"/>
  <c r="AT293" i="74"/>
  <c r="AU293" i="74" s="1" a="1"/>
  <c r="AU293" i="74" s="1"/>
  <c r="AW293" i="74" a="1"/>
  <c r="AW293" i="74" s="1"/>
  <c r="AV293" i="74" a="1"/>
  <c r="AV293" i="74" s="1"/>
  <c r="CR256" i="71"/>
  <c r="CU255" i="71" a="1"/>
  <c r="CU255" i="71" s="1"/>
  <c r="CV255" i="71" a="1"/>
  <c r="CV255" i="71" s="1"/>
  <c r="CS255" i="71"/>
  <c r="CT255" i="71" s="1" a="1"/>
  <c r="CT255" i="71" s="1"/>
  <c r="CR60" i="71"/>
  <c r="CV59" i="71" a="1"/>
  <c r="CV59" i="71" s="1"/>
  <c r="CS59" i="71"/>
  <c r="CT59" i="71" s="1" a="1"/>
  <c r="CT59" i="71" s="1"/>
  <c r="CU59" i="71" a="1"/>
  <c r="CU59" i="71" s="1"/>
  <c r="S252" i="71"/>
  <c r="T251" i="71"/>
  <c r="V251" i="71" a="1"/>
  <c r="V251" i="71" s="1"/>
  <c r="U251" i="71" a="1"/>
  <c r="U251" i="71" s="1"/>
  <c r="W251" i="71" a="1"/>
  <c r="W251" i="71" s="1"/>
  <c r="H120" i="71"/>
  <c r="G120" i="71"/>
  <c r="E163" i="71"/>
  <c r="E184" i="71" s="1"/>
  <c r="E173" i="71"/>
  <c r="G173" i="71" s="1"/>
  <c r="E152" i="71"/>
  <c r="G152" i="71" s="1"/>
  <c r="E141" i="71"/>
  <c r="E121" i="71"/>
  <c r="E164" i="71" s="1"/>
  <c r="E185" i="71" s="1"/>
  <c r="AS295" i="74" l="1"/>
  <c r="AV294" i="74" a="1"/>
  <c r="AV294" i="74" s="1"/>
  <c r="AT294" i="74"/>
  <c r="AW294" i="74" a="1"/>
  <c r="AW294" i="74" s="1"/>
  <c r="AU294" i="74" a="1"/>
  <c r="AU294" i="74" s="1"/>
  <c r="AS97" i="74"/>
  <c r="AV96" i="74" a="1"/>
  <c r="AV96" i="74" s="1"/>
  <c r="AU96" i="74" a="1"/>
  <c r="AU96" i="74" s="1"/>
  <c r="AT96" i="74"/>
  <c r="AW96" i="74" a="1"/>
  <c r="AW96" i="74" s="1"/>
  <c r="DR97" i="74"/>
  <c r="DV96" i="74" a="1"/>
  <c r="DV96" i="74" s="1"/>
  <c r="DS96" i="74"/>
  <c r="DT96" i="74" a="1"/>
  <c r="DT96" i="74" s="1"/>
  <c r="DU96" i="74" a="1"/>
  <c r="DU96" i="74" s="1"/>
  <c r="DR296" i="74"/>
  <c r="DU295" i="74" a="1"/>
  <c r="DU295" i="74" s="1"/>
  <c r="DV295" i="74" a="1"/>
  <c r="DV295" i="74" s="1"/>
  <c r="DS295" i="74"/>
  <c r="DT295" i="74" s="1" a="1"/>
  <c r="DT295" i="74" s="1"/>
  <c r="CR61" i="71"/>
  <c r="CV60" i="71" a="1"/>
  <c r="CV60" i="71" s="1"/>
  <c r="CU60" i="71" a="1"/>
  <c r="CU60" i="71" s="1"/>
  <c r="CS60" i="71"/>
  <c r="CT60" i="71" s="1" a="1"/>
  <c r="CT60" i="71" s="1"/>
  <c r="CR257" i="71"/>
  <c r="CS256" i="71"/>
  <c r="CT256" i="71" s="1" a="1"/>
  <c r="CT256" i="71" s="1"/>
  <c r="CU256" i="71" a="1"/>
  <c r="CU256" i="71" s="1"/>
  <c r="CV256" i="71" a="1"/>
  <c r="CV256" i="71" s="1"/>
  <c r="S253" i="71"/>
  <c r="V252" i="71" a="1"/>
  <c r="V252" i="71" s="1"/>
  <c r="W252" i="71" a="1"/>
  <c r="W252" i="71" s="1"/>
  <c r="T252" i="71"/>
  <c r="U252" i="71" s="1" a="1"/>
  <c r="U252" i="71" s="1"/>
  <c r="H121" i="71"/>
  <c r="G121" i="71"/>
  <c r="E153" i="71"/>
  <c r="G153" i="71" s="1"/>
  <c r="E174" i="71"/>
  <c r="G174" i="71" s="1"/>
  <c r="R50" i="71"/>
  <c r="R52" i="71" s="1"/>
  <c r="S51" i="71" s="1"/>
  <c r="V51" i="71" s="1" a="1"/>
  <c r="V51" i="71" s="1"/>
  <c r="E142" i="71"/>
  <c r="DR297" i="74" l="1"/>
  <c r="DU296" i="74" a="1"/>
  <c r="DU296" i="74" s="1"/>
  <c r="DS296" i="74"/>
  <c r="DV296" i="74" a="1"/>
  <c r="DV296" i="74" s="1"/>
  <c r="DT296" i="74" a="1"/>
  <c r="DT296" i="74" s="1"/>
  <c r="AS98" i="74"/>
  <c r="AV97" i="74" a="1"/>
  <c r="AV97" i="74" s="1"/>
  <c r="AW97" i="74" a="1"/>
  <c r="AW97" i="74" s="1"/>
  <c r="AT97" i="74"/>
  <c r="AU97" i="74" a="1"/>
  <c r="AU97" i="74" s="1"/>
  <c r="DR98" i="74"/>
  <c r="DS97" i="74"/>
  <c r="DT97" i="74" s="1" a="1"/>
  <c r="DT97" i="74" s="1"/>
  <c r="DV97" i="74" a="1"/>
  <c r="DV97" i="74" s="1"/>
  <c r="DU97" i="74" a="1"/>
  <c r="DU97" i="74" s="1"/>
  <c r="AS296" i="74"/>
  <c r="AT295" i="74"/>
  <c r="AU295" i="74" s="1" a="1"/>
  <c r="AU295" i="74" s="1"/>
  <c r="AW295" i="74" a="1"/>
  <c r="AW295" i="74" s="1"/>
  <c r="AV295" i="74" a="1"/>
  <c r="AV295" i="74" s="1"/>
  <c r="CR258" i="71"/>
  <c r="CT257" i="71" a="1"/>
  <c r="CT257" i="71" s="1"/>
  <c r="CS257" i="71"/>
  <c r="CV257" i="71" a="1"/>
  <c r="CV257" i="71" s="1"/>
  <c r="CU257" i="71" a="1"/>
  <c r="CU257" i="71" s="1"/>
  <c r="CR62" i="71"/>
  <c r="CV61" i="71" a="1"/>
  <c r="CV61" i="71" s="1"/>
  <c r="CS61" i="71"/>
  <c r="CU61" i="71" a="1"/>
  <c r="CU61" i="71" s="1"/>
  <c r="CT61" i="71" a="1"/>
  <c r="CT61" i="71" s="1"/>
  <c r="S254" i="71"/>
  <c r="T253" i="71"/>
  <c r="W253" i="71" a="1"/>
  <c r="W253" i="71" s="1"/>
  <c r="V253" i="71" a="1"/>
  <c r="V253" i="71" s="1"/>
  <c r="U253" i="71" a="1"/>
  <c r="U253" i="71" s="1"/>
  <c r="T51" i="71"/>
  <c r="U51" i="71" s="1" a="1"/>
  <c r="U51" i="71" s="1"/>
  <c r="S52" i="71"/>
  <c r="V52" i="71" s="1" a="1"/>
  <c r="V52" i="71" s="1"/>
  <c r="W51" i="71" a="1"/>
  <c r="W51" i="71" s="1"/>
  <c r="AS99" i="74" l="1"/>
  <c r="AW98" i="74" a="1"/>
  <c r="AW98" i="74" s="1"/>
  <c r="AT98" i="74"/>
  <c r="AU98" i="74" a="1"/>
  <c r="AU98" i="74" s="1"/>
  <c r="AV98" i="74" a="1"/>
  <c r="AV98" i="74" s="1"/>
  <c r="DR99" i="74"/>
  <c r="DV98" i="74" a="1"/>
  <c r="DV98" i="74" s="1"/>
  <c r="DS98" i="74"/>
  <c r="DT98" i="74" s="1" a="1"/>
  <c r="DT98" i="74" s="1"/>
  <c r="DU98" i="74" a="1"/>
  <c r="DU98" i="74" s="1"/>
  <c r="AS297" i="74"/>
  <c r="AW296" i="74" a="1"/>
  <c r="AW296" i="74" s="1"/>
  <c r="AV296" i="74" a="1"/>
  <c r="AV296" i="74" s="1"/>
  <c r="AT296" i="74"/>
  <c r="AU296" i="74" s="1" a="1"/>
  <c r="AU296" i="74" s="1"/>
  <c r="DR298" i="74"/>
  <c r="DS297" i="74"/>
  <c r="DT297" i="74" s="1" a="1"/>
  <c r="DT297" i="74" s="1"/>
  <c r="DV297" i="74" a="1"/>
  <c r="DV297" i="74" s="1"/>
  <c r="DU297" i="74" a="1"/>
  <c r="DU297" i="74" s="1"/>
  <c r="CR63" i="71"/>
  <c r="CU62" i="71" a="1"/>
  <c r="CU62" i="71" s="1"/>
  <c r="CS62" i="71"/>
  <c r="CV62" i="71" a="1"/>
  <c r="CV62" i="71" s="1"/>
  <c r="CT62" i="71" a="1"/>
  <c r="CT62" i="71" s="1"/>
  <c r="CS258" i="71"/>
  <c r="CT258" i="71" s="1" a="1"/>
  <c r="CT258" i="71" s="1"/>
  <c r="CR259" i="71"/>
  <c r="CV258" i="71" a="1"/>
  <c r="CV258" i="71" s="1"/>
  <c r="CU258" i="71" a="1"/>
  <c r="CU258" i="71" s="1"/>
  <c r="S255" i="71"/>
  <c r="T254" i="71"/>
  <c r="W254" i="71" a="1"/>
  <c r="W254" i="71" s="1"/>
  <c r="V254" i="71" a="1"/>
  <c r="V254" i="71" s="1"/>
  <c r="U254" i="71" a="1"/>
  <c r="U254" i="71" s="1"/>
  <c r="T52" i="71"/>
  <c r="U52" i="71" s="1" a="1"/>
  <c r="U52" i="71" s="1"/>
  <c r="S53" i="71"/>
  <c r="V53" i="71" s="1" a="1"/>
  <c r="V53" i="71" s="1"/>
  <c r="W52" i="71" a="1"/>
  <c r="W52" i="71" s="1"/>
  <c r="DR100" i="74" l="1"/>
  <c r="DS99" i="74"/>
  <c r="DV99" i="74" a="1"/>
  <c r="DV99" i="74" s="1"/>
  <c r="DU99" i="74" a="1"/>
  <c r="DU99" i="74" s="1"/>
  <c r="DT99" i="74" a="1"/>
  <c r="DT99" i="74" s="1"/>
  <c r="DR299" i="74"/>
  <c r="DS298" i="74"/>
  <c r="DT298" i="74" s="1" a="1"/>
  <c r="DT298" i="74" s="1"/>
  <c r="DV298" i="74" a="1"/>
  <c r="DV298" i="74" s="1"/>
  <c r="DU298" i="74" a="1"/>
  <c r="DU298" i="74" s="1"/>
  <c r="AS298" i="74"/>
  <c r="AV297" i="74" a="1"/>
  <c r="AV297" i="74" s="1"/>
  <c r="AW297" i="74" a="1"/>
  <c r="AW297" i="74" s="1"/>
  <c r="AT297" i="74"/>
  <c r="AU297" i="74" s="1" a="1"/>
  <c r="AU297" i="74" s="1"/>
  <c r="AS100" i="74"/>
  <c r="AW99" i="74" a="1"/>
  <c r="AW99" i="74" s="1"/>
  <c r="AV99" i="74" a="1"/>
  <c r="AV99" i="74" s="1"/>
  <c r="AT99" i="74"/>
  <c r="AU99" i="74" s="1" a="1"/>
  <c r="AU99" i="74" s="1"/>
  <c r="CR260" i="71"/>
  <c r="CU259" i="71" a="1"/>
  <c r="CU259" i="71" s="1"/>
  <c r="CV259" i="71" a="1"/>
  <c r="CV259" i="71" s="1"/>
  <c r="CT259" i="71" a="1"/>
  <c r="CT259" i="71" s="1"/>
  <c r="CS259" i="71"/>
  <c r="CR64" i="71"/>
  <c r="CV63" i="71" a="1"/>
  <c r="CV63" i="71" s="1"/>
  <c r="CT63" i="71" a="1"/>
  <c r="CT63" i="71" s="1"/>
  <c r="CS63" i="71"/>
  <c r="CU63" i="71" a="1"/>
  <c r="CU63" i="71" s="1"/>
  <c r="S256" i="71"/>
  <c r="W255" i="71" a="1"/>
  <c r="W255" i="71" s="1"/>
  <c r="T255" i="71"/>
  <c r="U255" i="71" s="1" a="1"/>
  <c r="U255" i="71" s="1"/>
  <c r="V255" i="71" a="1"/>
  <c r="V255" i="71" s="1"/>
  <c r="T53" i="71"/>
  <c r="U53" i="71" s="1" a="1"/>
  <c r="U53" i="71" s="1"/>
  <c r="S54" i="71"/>
  <c r="V54" i="71" s="1" a="1"/>
  <c r="V54" i="71" s="1"/>
  <c r="W53" i="71" a="1"/>
  <c r="W53" i="71" s="1"/>
  <c r="AS101" i="74" l="1"/>
  <c r="AT100" i="74"/>
  <c r="AU100" i="74" s="1" a="1"/>
  <c r="AU100" i="74" s="1"/>
  <c r="AW100" i="74" a="1"/>
  <c r="AW100" i="74" s="1"/>
  <c r="AV100" i="74" a="1"/>
  <c r="AV100" i="74" s="1"/>
  <c r="DR300" i="74"/>
  <c r="DV299" i="74" a="1"/>
  <c r="DV299" i="74" s="1"/>
  <c r="DU299" i="74" a="1"/>
  <c r="DU299" i="74" s="1"/>
  <c r="DS299" i="74"/>
  <c r="DT299" i="74" s="1" a="1"/>
  <c r="DT299" i="74" s="1"/>
  <c r="AS299" i="74"/>
  <c r="AV298" i="74" a="1"/>
  <c r="AV298" i="74" s="1"/>
  <c r="AT298" i="74"/>
  <c r="AU298" i="74" s="1" a="1"/>
  <c r="AU298" i="74" s="1"/>
  <c r="AW298" i="74" a="1"/>
  <c r="AW298" i="74" s="1"/>
  <c r="DR101" i="74"/>
  <c r="DS100" i="74"/>
  <c r="DT100" i="74" s="1" a="1"/>
  <c r="DT100" i="74" s="1"/>
  <c r="DV100" i="74" a="1"/>
  <c r="DV100" i="74" s="1"/>
  <c r="DU100" i="74" a="1"/>
  <c r="DU100" i="74" s="1"/>
  <c r="CR65" i="71"/>
  <c r="CU64" i="71" a="1"/>
  <c r="CU64" i="71" s="1"/>
  <c r="CS64" i="71"/>
  <c r="CT64" i="71" s="1" a="1"/>
  <c r="CT64" i="71" s="1"/>
  <c r="CV64" i="71" a="1"/>
  <c r="CV64" i="71" s="1"/>
  <c r="CR261" i="71"/>
  <c r="CU260" i="71" a="1"/>
  <c r="CU260" i="71" s="1"/>
  <c r="CT260" i="71" a="1"/>
  <c r="CT260" i="71" s="1"/>
  <c r="CV260" i="71" a="1"/>
  <c r="CV260" i="71" s="1"/>
  <c r="CS260" i="71"/>
  <c r="S257" i="71"/>
  <c r="W256" i="71" a="1"/>
  <c r="W256" i="71" s="1"/>
  <c r="V256" i="71" a="1"/>
  <c r="V256" i="71" s="1"/>
  <c r="T256" i="71"/>
  <c r="U256" i="71" s="1" a="1"/>
  <c r="U256" i="71" s="1"/>
  <c r="T54" i="71"/>
  <c r="U54" i="71" s="1" a="1"/>
  <c r="U54" i="71" s="1"/>
  <c r="S55" i="71"/>
  <c r="V55" i="71" s="1" a="1"/>
  <c r="V55" i="71" s="1"/>
  <c r="W54" i="71" a="1"/>
  <c r="W54" i="71" s="1"/>
  <c r="DR102" i="74" l="1"/>
  <c r="DS101" i="74"/>
  <c r="DV101" i="74" a="1"/>
  <c r="DV101" i="74" s="1"/>
  <c r="DU101" i="74" a="1"/>
  <c r="DU101" i="74" s="1"/>
  <c r="DT101" i="74" a="1"/>
  <c r="DT101" i="74" s="1"/>
  <c r="DR301" i="74"/>
  <c r="DS300" i="74"/>
  <c r="DT300" i="74" s="1" a="1"/>
  <c r="DT300" i="74" s="1"/>
  <c r="DU300" i="74" a="1"/>
  <c r="DU300" i="74" s="1"/>
  <c r="DV300" i="74" a="1"/>
  <c r="DV300" i="74" s="1"/>
  <c r="AS300" i="74"/>
  <c r="AV299" i="74" a="1"/>
  <c r="AV299" i="74" s="1"/>
  <c r="AT299" i="74"/>
  <c r="AU299" i="74" s="1" a="1"/>
  <c r="AU299" i="74" s="1"/>
  <c r="AW299" i="74" a="1"/>
  <c r="AW299" i="74" s="1"/>
  <c r="AS102" i="74"/>
  <c r="AW101" i="74" a="1"/>
  <c r="AW101" i="74" s="1"/>
  <c r="AV101" i="74" a="1"/>
  <c r="AV101" i="74" s="1"/>
  <c r="AT101" i="74"/>
  <c r="AU101" i="74" s="1" a="1"/>
  <c r="AU101" i="74" s="1"/>
  <c r="CR262" i="71"/>
  <c r="CU261" i="71" a="1"/>
  <c r="CU261" i="71" s="1"/>
  <c r="CV261" i="71" a="1"/>
  <c r="CV261" i="71" s="1"/>
  <c r="CS261" i="71"/>
  <c r="CT261" i="71" s="1" a="1"/>
  <c r="CT261" i="71" s="1"/>
  <c r="CR66" i="71"/>
  <c r="CS65" i="71"/>
  <c r="CT65" i="71" s="1" a="1"/>
  <c r="CT65" i="71" s="1"/>
  <c r="CV65" i="71" a="1"/>
  <c r="CV65" i="71" s="1"/>
  <c r="CU65" i="71" a="1"/>
  <c r="CU65" i="71" s="1"/>
  <c r="S258" i="71"/>
  <c r="T257" i="71"/>
  <c r="V257" i="71" a="1"/>
  <c r="V257" i="71" s="1"/>
  <c r="U257" i="71" a="1"/>
  <c r="U257" i="71" s="1"/>
  <c r="W257" i="71" a="1"/>
  <c r="W257" i="71" s="1"/>
  <c r="T55" i="71"/>
  <c r="U55" i="71" s="1" a="1"/>
  <c r="U55" i="71" s="1"/>
  <c r="S56" i="71"/>
  <c r="V56" i="71" s="1" a="1"/>
  <c r="V56" i="71" s="1"/>
  <c r="W55" i="71" a="1"/>
  <c r="W55" i="71" s="1"/>
  <c r="AS103" i="74" l="1"/>
  <c r="AV102" i="74" a="1"/>
  <c r="AV102" i="74" s="1"/>
  <c r="AW102" i="74" a="1"/>
  <c r="AW102" i="74" s="1"/>
  <c r="AT102" i="74"/>
  <c r="AU102" i="74" s="1" a="1"/>
  <c r="AU102" i="74" s="1"/>
  <c r="DR302" i="74"/>
  <c r="DU301" i="74" a="1"/>
  <c r="DU301" i="74" s="1"/>
  <c r="DS301" i="74"/>
  <c r="DT301" i="74" s="1" a="1"/>
  <c r="DT301" i="74" s="1"/>
  <c r="DV301" i="74" a="1"/>
  <c r="DV301" i="74" s="1"/>
  <c r="AS301" i="74"/>
  <c r="AT300" i="74"/>
  <c r="AU300" i="74" s="1" a="1"/>
  <c r="AU300" i="74" s="1"/>
  <c r="AW300" i="74" a="1"/>
  <c r="AW300" i="74" s="1"/>
  <c r="AV300" i="74" a="1"/>
  <c r="AV300" i="74" s="1"/>
  <c r="DR103" i="74"/>
  <c r="DS102" i="74"/>
  <c r="DT102" i="74" s="1" a="1"/>
  <c r="DT102" i="74" s="1"/>
  <c r="DV102" i="74" a="1"/>
  <c r="DV102" i="74" s="1"/>
  <c r="DU102" i="74" a="1"/>
  <c r="DU102" i="74" s="1"/>
  <c r="CR67" i="71"/>
  <c r="CU66" i="71" a="1"/>
  <c r="CU66" i="71" s="1"/>
  <c r="CS66" i="71"/>
  <c r="CV66" i="71" a="1"/>
  <c r="CV66" i="71" s="1"/>
  <c r="CT66" i="71" a="1"/>
  <c r="CT66" i="71" s="1"/>
  <c r="CR263" i="71"/>
  <c r="CT262" i="71" a="1"/>
  <c r="CT262" i="71" s="1"/>
  <c r="CV262" i="71" a="1"/>
  <c r="CV262" i="71" s="1"/>
  <c r="CS262" i="71"/>
  <c r="CU262" i="71" a="1"/>
  <c r="CU262" i="71" s="1"/>
  <c r="S259" i="71"/>
  <c r="V258" i="71" a="1"/>
  <c r="V258" i="71" s="1"/>
  <c r="W258" i="71" a="1"/>
  <c r="W258" i="71" s="1"/>
  <c r="T258" i="71"/>
  <c r="U258" i="71" s="1" a="1"/>
  <c r="U258" i="71" s="1"/>
  <c r="T56" i="71"/>
  <c r="U56" i="71" s="1" a="1"/>
  <c r="U56" i="71" s="1"/>
  <c r="S57" i="71"/>
  <c r="V57" i="71" s="1" a="1"/>
  <c r="V57" i="71" s="1"/>
  <c r="W56" i="71" a="1"/>
  <c r="W56" i="71" s="1"/>
  <c r="DR303" i="74" l="1"/>
  <c r="DS302" i="74"/>
  <c r="DU302" i="74" a="1"/>
  <c r="DU302" i="74" s="1"/>
  <c r="DT302" i="74" a="1"/>
  <c r="DT302" i="74" s="1"/>
  <c r="DV302" i="74" a="1"/>
  <c r="DV302" i="74" s="1"/>
  <c r="DR104" i="74"/>
  <c r="DV103" i="74" a="1"/>
  <c r="DV103" i="74" s="1"/>
  <c r="DS103" i="74"/>
  <c r="DT103" i="74" s="1" a="1"/>
  <c r="DT103" i="74" s="1"/>
  <c r="DU103" i="74" a="1"/>
  <c r="DU103" i="74" s="1"/>
  <c r="AS302" i="74"/>
  <c r="AW301" i="74" a="1"/>
  <c r="AW301" i="74" s="1"/>
  <c r="AT301" i="74"/>
  <c r="AU301" i="74" a="1"/>
  <c r="AU301" i="74" s="1"/>
  <c r="AV301" i="74" a="1"/>
  <c r="AV301" i="74" s="1"/>
  <c r="AS104" i="74"/>
  <c r="AV103" i="74" a="1"/>
  <c r="AV103" i="74" s="1"/>
  <c r="AW103" i="74" a="1"/>
  <c r="AW103" i="74" s="1"/>
  <c r="AT103" i="74"/>
  <c r="AU103" i="74" a="1"/>
  <c r="AU103" i="74" s="1"/>
  <c r="CR264" i="71"/>
  <c r="CV263" i="71" a="1"/>
  <c r="CV263" i="71" s="1"/>
  <c r="CU263" i="71" a="1"/>
  <c r="CU263" i="71" s="1"/>
  <c r="CS263" i="71"/>
  <c r="CT263" i="71" s="1" a="1"/>
  <c r="CT263" i="71" s="1"/>
  <c r="CR68" i="71"/>
  <c r="CS67" i="71"/>
  <c r="CT67" i="71" s="1" a="1"/>
  <c r="CT67" i="71" s="1"/>
  <c r="CV67" i="71" a="1"/>
  <c r="CV67" i="71" s="1"/>
  <c r="CU67" i="71" a="1"/>
  <c r="CU67" i="71" s="1"/>
  <c r="S260" i="71"/>
  <c r="T259" i="71"/>
  <c r="W259" i="71" a="1"/>
  <c r="W259" i="71" s="1"/>
  <c r="V259" i="71" a="1"/>
  <c r="V259" i="71" s="1"/>
  <c r="U259" i="71" a="1"/>
  <c r="U259" i="71" s="1"/>
  <c r="T57" i="71"/>
  <c r="U57" i="71" s="1" a="1"/>
  <c r="U57" i="71" s="1"/>
  <c r="S58" i="71"/>
  <c r="V58" i="71" s="1" a="1"/>
  <c r="V58" i="71" s="1"/>
  <c r="W57" i="71" a="1"/>
  <c r="W57" i="71" s="1"/>
  <c r="AS105" i="74" l="1"/>
  <c r="AT104" i="74"/>
  <c r="AU104" i="74" a="1"/>
  <c r="AU104" i="74" s="1"/>
  <c r="AV104" i="74" a="1"/>
  <c r="AV104" i="74" s="1"/>
  <c r="AW104" i="74" a="1"/>
  <c r="AW104" i="74" s="1"/>
  <c r="AS303" i="74"/>
  <c r="AV302" i="74" a="1"/>
  <c r="AV302" i="74" s="1"/>
  <c r="AW302" i="74" a="1"/>
  <c r="AW302" i="74" s="1"/>
  <c r="AT302" i="74"/>
  <c r="AU302" i="74" a="1"/>
  <c r="AU302" i="74" s="1"/>
  <c r="DR105" i="74"/>
  <c r="DV104" i="74" a="1"/>
  <c r="DV104" i="74" s="1"/>
  <c r="DS104" i="74"/>
  <c r="DT104" i="74" a="1"/>
  <c r="DT104" i="74" s="1"/>
  <c r="DU104" i="74" a="1"/>
  <c r="DU104" i="74" s="1"/>
  <c r="DR304" i="74"/>
  <c r="DU303" i="74" a="1"/>
  <c r="DU303" i="74" s="1"/>
  <c r="DV303" i="74" a="1"/>
  <c r="DV303" i="74" s="1"/>
  <c r="DS303" i="74"/>
  <c r="DT303" i="74" s="1" a="1"/>
  <c r="DT303" i="74" s="1"/>
  <c r="CR69" i="71"/>
  <c r="CS68" i="71"/>
  <c r="CU68" i="71" a="1"/>
  <c r="CU68" i="71" s="1"/>
  <c r="CT68" i="71" a="1"/>
  <c r="CT68" i="71" s="1"/>
  <c r="CV68" i="71" a="1"/>
  <c r="CV68" i="71" s="1"/>
  <c r="CR265" i="71"/>
  <c r="CU264" i="71" a="1"/>
  <c r="CU264" i="71" s="1"/>
  <c r="CT264" i="71" a="1"/>
  <c r="CT264" i="71" s="1"/>
  <c r="CV264" i="71" a="1"/>
  <c r="CV264" i="71" s="1"/>
  <c r="CS264" i="71"/>
  <c r="S261" i="71"/>
  <c r="V260" i="71" a="1"/>
  <c r="V260" i="71" s="1"/>
  <c r="W260" i="71" a="1"/>
  <c r="W260" i="71" s="1"/>
  <c r="T260" i="71"/>
  <c r="U260" i="71" a="1"/>
  <c r="U260" i="71" s="1"/>
  <c r="T58" i="71"/>
  <c r="U58" i="71" s="1" a="1"/>
  <c r="U58" i="71" s="1"/>
  <c r="S59" i="71"/>
  <c r="V59" i="71" s="1" a="1"/>
  <c r="V59" i="71" s="1"/>
  <c r="W58" i="71" a="1"/>
  <c r="W58" i="71" s="1"/>
  <c r="DR106" i="74" l="1"/>
  <c r="DV105" i="74" a="1"/>
  <c r="DV105" i="74" s="1"/>
  <c r="DS105" i="74"/>
  <c r="DT105" i="74" a="1"/>
  <c r="DT105" i="74" s="1"/>
  <c r="DU105" i="74" a="1"/>
  <c r="DU105" i="74" s="1"/>
  <c r="DR305" i="74"/>
  <c r="DT304" i="74" a="1"/>
  <c r="DT304" i="74" s="1"/>
  <c r="DU304" i="74" a="1"/>
  <c r="DU304" i="74" s="1"/>
  <c r="DV304" i="74" a="1"/>
  <c r="DV304" i="74" s="1"/>
  <c r="DS304" i="74"/>
  <c r="AS304" i="74"/>
  <c r="AV303" i="74" a="1"/>
  <c r="AV303" i="74" s="1"/>
  <c r="AT303" i="74"/>
  <c r="AU303" i="74" s="1" a="1"/>
  <c r="AU303" i="74" s="1"/>
  <c r="AW303" i="74" a="1"/>
  <c r="AW303" i="74" s="1"/>
  <c r="AS106" i="74"/>
  <c r="AW105" i="74" a="1"/>
  <c r="AW105" i="74" s="1"/>
  <c r="AT105" i="74"/>
  <c r="AU105" i="74" s="1" a="1"/>
  <c r="AU105" i="74" s="1"/>
  <c r="AV105" i="74" a="1"/>
  <c r="AV105" i="74" s="1"/>
  <c r="CR266" i="71"/>
  <c r="CS265" i="71"/>
  <c r="CT265" i="71" a="1"/>
  <c r="CT265" i="71" s="1"/>
  <c r="CU265" i="71" a="1"/>
  <c r="CU265" i="71" s="1"/>
  <c r="CV265" i="71" a="1"/>
  <c r="CV265" i="71" s="1"/>
  <c r="CR70" i="71"/>
  <c r="CT69" i="71" a="1"/>
  <c r="CT69" i="71" s="1"/>
  <c r="CU69" i="71" a="1"/>
  <c r="CU69" i="71" s="1"/>
  <c r="CV69" i="71" a="1"/>
  <c r="CV69" i="71" s="1"/>
  <c r="CS69" i="71"/>
  <c r="S262" i="71"/>
  <c r="T261" i="71"/>
  <c r="V261" i="71" a="1"/>
  <c r="V261" i="71" s="1"/>
  <c r="U261" i="71" a="1"/>
  <c r="U261" i="71" s="1"/>
  <c r="W261" i="71" a="1"/>
  <c r="W261" i="71" s="1"/>
  <c r="T59" i="71"/>
  <c r="U59" i="71" s="1" a="1"/>
  <c r="U59" i="71" s="1"/>
  <c r="S60" i="71"/>
  <c r="V60" i="71" s="1" a="1"/>
  <c r="V60" i="71" s="1"/>
  <c r="W59" i="71" a="1"/>
  <c r="W59" i="71" s="1"/>
  <c r="AS107" i="74" l="1"/>
  <c r="AV106" i="74" a="1"/>
  <c r="AV106" i="74" s="1"/>
  <c r="AW106" i="74" a="1"/>
  <c r="AW106" i="74" s="1"/>
  <c r="AT106" i="74"/>
  <c r="AU106" i="74" s="1" a="1"/>
  <c r="AU106" i="74" s="1"/>
  <c r="DR306" i="74"/>
  <c r="DV305" i="74" a="1"/>
  <c r="DV305" i="74" s="1"/>
  <c r="DU305" i="74" a="1"/>
  <c r="DU305" i="74" s="1"/>
  <c r="DS305" i="74"/>
  <c r="DT305" i="74" s="1" a="1"/>
  <c r="DT305" i="74" s="1"/>
  <c r="AS305" i="74"/>
  <c r="AT304" i="74"/>
  <c r="AW304" i="74" a="1"/>
  <c r="AW304" i="74" s="1"/>
  <c r="AV304" i="74" a="1"/>
  <c r="AV304" i="74" s="1"/>
  <c r="AU304" i="74" a="1"/>
  <c r="AU304" i="74" s="1"/>
  <c r="DR107" i="74"/>
  <c r="DV106" i="74" a="1"/>
  <c r="DV106" i="74" s="1"/>
  <c r="DS106" i="74"/>
  <c r="DT106" i="74" s="1" a="1"/>
  <c r="DT106" i="74" s="1"/>
  <c r="DU106" i="74" a="1"/>
  <c r="DU106" i="74" s="1"/>
  <c r="CR71" i="71"/>
  <c r="CU70" i="71" a="1"/>
  <c r="CU70" i="71" s="1"/>
  <c r="CV70" i="71" a="1"/>
  <c r="CV70" i="71" s="1"/>
  <c r="CS70" i="71"/>
  <c r="CT70" i="71" a="1"/>
  <c r="CT70" i="71" s="1"/>
  <c r="CR267" i="71"/>
  <c r="CU266" i="71" a="1"/>
  <c r="CU266" i="71" s="1"/>
  <c r="CS266" i="71"/>
  <c r="CT266" i="71" s="1" a="1"/>
  <c r="CT266" i="71" s="1"/>
  <c r="CV266" i="71" a="1"/>
  <c r="CV266" i="71" s="1"/>
  <c r="S263" i="71"/>
  <c r="V262" i="71" a="1"/>
  <c r="V262" i="71" s="1"/>
  <c r="W262" i="71" a="1"/>
  <c r="W262" i="71" s="1"/>
  <c r="T262" i="71"/>
  <c r="U262" i="71" s="1" a="1"/>
  <c r="U262" i="71" s="1"/>
  <c r="T60" i="71"/>
  <c r="U60" i="71" s="1" a="1"/>
  <c r="U60" i="71" s="1"/>
  <c r="S61" i="71"/>
  <c r="V61" i="71" s="1" a="1"/>
  <c r="V61" i="71" s="1"/>
  <c r="W60" i="71" a="1"/>
  <c r="W60" i="71" s="1"/>
  <c r="DR108" i="74" l="1"/>
  <c r="DV107" i="74" a="1"/>
  <c r="DV107" i="74" s="1"/>
  <c r="DS107" i="74"/>
  <c r="DU107" i="74" a="1"/>
  <c r="DU107" i="74" s="1"/>
  <c r="DT107" i="74" a="1"/>
  <c r="DT107" i="74" s="1"/>
  <c r="DR307" i="74"/>
  <c r="DV306" i="74" a="1"/>
  <c r="DV306" i="74" s="1"/>
  <c r="DS306" i="74"/>
  <c r="DT306" i="74" s="1" a="1"/>
  <c r="DT306" i="74" s="1"/>
  <c r="DU306" i="74" a="1"/>
  <c r="DU306" i="74" s="1"/>
  <c r="AS306" i="74"/>
  <c r="AW305" i="74" a="1"/>
  <c r="AW305" i="74" s="1"/>
  <c r="AV305" i="74" a="1"/>
  <c r="AV305" i="74" s="1"/>
  <c r="AT305" i="74"/>
  <c r="AU305" i="74" a="1"/>
  <c r="AU305" i="74" s="1"/>
  <c r="AS108" i="74"/>
  <c r="AW107" i="74" a="1"/>
  <c r="AW107" i="74" s="1"/>
  <c r="AT107" i="74"/>
  <c r="AV107" i="74" a="1"/>
  <c r="AV107" i="74" s="1"/>
  <c r="AU107" i="74" a="1"/>
  <c r="AU107" i="74" s="1"/>
  <c r="CR268" i="71"/>
  <c r="CU267" i="71" a="1"/>
  <c r="CU267" i="71" s="1"/>
  <c r="CV267" i="71" a="1"/>
  <c r="CV267" i="71" s="1"/>
  <c r="CS267" i="71"/>
  <c r="CT267" i="71" s="1" a="1"/>
  <c r="CT267" i="71" s="1"/>
  <c r="CR72" i="71"/>
  <c r="CS71" i="71"/>
  <c r="CT71" i="71" s="1" a="1"/>
  <c r="CT71" i="71" s="1"/>
  <c r="CU71" i="71" a="1"/>
  <c r="CU71" i="71" s="1"/>
  <c r="CV71" i="71" a="1"/>
  <c r="CV71" i="71" s="1"/>
  <c r="S264" i="71"/>
  <c r="T263" i="71"/>
  <c r="U263" i="71" s="1" a="1"/>
  <c r="U263" i="71" s="1"/>
  <c r="W263" i="71" a="1"/>
  <c r="W263" i="71" s="1"/>
  <c r="V263" i="71" a="1"/>
  <c r="V263" i="71" s="1"/>
  <c r="T61" i="71"/>
  <c r="U61" i="71" s="1" a="1"/>
  <c r="U61" i="71" s="1"/>
  <c r="S62" i="71"/>
  <c r="V62" i="71" s="1" a="1"/>
  <c r="V62" i="71" s="1"/>
  <c r="W61" i="71" a="1"/>
  <c r="W61" i="71" s="1"/>
  <c r="DR308" i="74" l="1"/>
  <c r="DV307" i="74" a="1"/>
  <c r="DV307" i="74" s="1"/>
  <c r="DS307" i="74"/>
  <c r="DT307" i="74" a="1"/>
  <c r="DT307" i="74" s="1"/>
  <c r="DU307" i="74" a="1"/>
  <c r="DU307" i="74" s="1"/>
  <c r="AS109" i="74"/>
  <c r="AW108" i="74" a="1"/>
  <c r="AW108" i="74" s="1"/>
  <c r="AT108" i="74"/>
  <c r="AU108" i="74" s="1" a="1"/>
  <c r="AU108" i="74" s="1"/>
  <c r="AV108" i="74" a="1"/>
  <c r="AV108" i="74" s="1"/>
  <c r="AS307" i="74"/>
  <c r="AV306" i="74" a="1"/>
  <c r="AV306" i="74" s="1"/>
  <c r="AT306" i="74"/>
  <c r="AU306" i="74" a="1"/>
  <c r="AU306" i="74" s="1"/>
  <c r="AW306" i="74" a="1"/>
  <c r="AW306" i="74" s="1"/>
  <c r="DR109" i="74"/>
  <c r="DS108" i="74"/>
  <c r="DT108" i="74" s="1" a="1"/>
  <c r="DT108" i="74" s="1"/>
  <c r="DV108" i="74" a="1"/>
  <c r="DV108" i="74" s="1"/>
  <c r="DU108" i="74" a="1"/>
  <c r="DU108" i="74" s="1"/>
  <c r="CR73" i="71"/>
  <c r="CV72" i="71" a="1"/>
  <c r="CV72" i="71" s="1"/>
  <c r="CS72" i="71"/>
  <c r="CT72" i="71" a="1"/>
  <c r="CT72" i="71" s="1"/>
  <c r="CU72" i="71" a="1"/>
  <c r="CU72" i="71" s="1"/>
  <c r="CR269" i="71"/>
  <c r="CV268" i="71" a="1"/>
  <c r="CV268" i="71" s="1"/>
  <c r="CS268" i="71"/>
  <c r="CT268" i="71" s="1" a="1"/>
  <c r="CT268" i="71" s="1"/>
  <c r="CU268" i="71" a="1"/>
  <c r="CU268" i="71" s="1"/>
  <c r="S265" i="71"/>
  <c r="T264" i="71"/>
  <c r="W264" i="71" a="1"/>
  <c r="W264" i="71" s="1"/>
  <c r="U264" i="71" a="1"/>
  <c r="U264" i="71" s="1"/>
  <c r="V264" i="71" a="1"/>
  <c r="V264" i="71" s="1"/>
  <c r="T62" i="71"/>
  <c r="U62" i="71" s="1" a="1"/>
  <c r="U62" i="71" s="1"/>
  <c r="S63" i="71"/>
  <c r="V63" i="71" s="1" a="1"/>
  <c r="V63" i="71" s="1"/>
  <c r="W62" i="71" a="1"/>
  <c r="W62" i="71" s="1"/>
  <c r="DR110" i="74" l="1"/>
  <c r="DV109" i="74" a="1"/>
  <c r="DV109" i="74" s="1"/>
  <c r="DS109" i="74"/>
  <c r="DU109" i="74" a="1"/>
  <c r="DU109" i="74" s="1"/>
  <c r="DT109" i="74" a="1"/>
  <c r="DT109" i="74" s="1"/>
  <c r="AS110" i="74"/>
  <c r="AW109" i="74" a="1"/>
  <c r="AW109" i="74" s="1"/>
  <c r="AT109" i="74"/>
  <c r="AU109" i="74" s="1" a="1"/>
  <c r="AU109" i="74" s="1"/>
  <c r="AV109" i="74" a="1"/>
  <c r="AV109" i="74" s="1"/>
  <c r="AS308" i="74"/>
  <c r="AT307" i="74"/>
  <c r="AW307" i="74" a="1"/>
  <c r="AW307" i="74" s="1"/>
  <c r="AU307" i="74" a="1"/>
  <c r="AU307" i="74" s="1"/>
  <c r="AV307" i="74" a="1"/>
  <c r="AV307" i="74" s="1"/>
  <c r="DR309" i="74"/>
  <c r="DU308" i="74" a="1"/>
  <c r="DU308" i="74" s="1"/>
  <c r="DV308" i="74" a="1"/>
  <c r="DV308" i="74" s="1"/>
  <c r="DS308" i="74"/>
  <c r="DT308" i="74" s="1" a="1"/>
  <c r="DT308" i="74" s="1"/>
  <c r="CR270" i="71"/>
  <c r="CU269" i="71" a="1"/>
  <c r="CU269" i="71" s="1"/>
  <c r="CV269" i="71" a="1"/>
  <c r="CV269" i="71" s="1"/>
  <c r="CS269" i="71"/>
  <c r="CT269" i="71" s="1" a="1"/>
  <c r="CT269" i="71" s="1"/>
  <c r="CR74" i="71"/>
  <c r="CS73" i="71"/>
  <c r="CT73" i="71" s="1" a="1"/>
  <c r="CT73" i="71" s="1"/>
  <c r="CV73" i="71" a="1"/>
  <c r="CV73" i="71" s="1"/>
  <c r="CU73" i="71" a="1"/>
  <c r="CU73" i="71" s="1"/>
  <c r="T265" i="71"/>
  <c r="S266" i="71"/>
  <c r="W265" i="71" a="1"/>
  <c r="W265" i="71" s="1"/>
  <c r="U265" i="71" a="1"/>
  <c r="U265" i="71" s="1"/>
  <c r="V265" i="71" a="1"/>
  <c r="V265" i="71" s="1"/>
  <c r="T63" i="71"/>
  <c r="U63" i="71" s="1" a="1"/>
  <c r="U63" i="71" s="1"/>
  <c r="S64" i="71"/>
  <c r="V64" i="71" s="1" a="1"/>
  <c r="V64" i="71" s="1"/>
  <c r="W63" i="71" a="1"/>
  <c r="W63" i="71" s="1"/>
  <c r="DR310" i="74" l="1"/>
  <c r="DU309" i="74" a="1"/>
  <c r="DU309" i="74" s="1"/>
  <c r="DV309" i="74" a="1"/>
  <c r="DV309" i="74" s="1"/>
  <c r="DS309" i="74"/>
  <c r="DT309" i="74" s="1" a="1"/>
  <c r="DT309" i="74" s="1"/>
  <c r="AS309" i="74"/>
  <c r="AV308" i="74" a="1"/>
  <c r="AV308" i="74" s="1"/>
  <c r="AW308" i="74" a="1"/>
  <c r="AW308" i="74" s="1"/>
  <c r="AT308" i="74"/>
  <c r="AU308" i="74" s="1" a="1"/>
  <c r="AU308" i="74" s="1"/>
  <c r="AS111" i="74"/>
  <c r="AW110" i="74" a="1"/>
  <c r="AW110" i="74" s="1"/>
  <c r="AT110" i="74"/>
  <c r="AU110" i="74" a="1"/>
  <c r="AU110" i="74" s="1"/>
  <c r="AV110" i="74" a="1"/>
  <c r="AV110" i="74" s="1"/>
  <c r="DR111" i="74"/>
  <c r="DS110" i="74"/>
  <c r="DT110" i="74" s="1" a="1"/>
  <c r="DT110" i="74" s="1"/>
  <c r="DV110" i="74" a="1"/>
  <c r="DV110" i="74" s="1"/>
  <c r="DU110" i="74" a="1"/>
  <c r="DU110" i="74" s="1"/>
  <c r="CR75" i="71"/>
  <c r="CS74" i="71"/>
  <c r="CT74" i="71" a="1"/>
  <c r="CT74" i="71" s="1"/>
  <c r="CU74" i="71" a="1"/>
  <c r="CU74" i="71" s="1"/>
  <c r="CV74" i="71" a="1"/>
  <c r="CV74" i="71" s="1"/>
  <c r="CR271" i="71"/>
  <c r="CU270" i="71" a="1"/>
  <c r="CU270" i="71" s="1"/>
  <c r="CV270" i="71" a="1"/>
  <c r="CV270" i="71" s="1"/>
  <c r="CS270" i="71"/>
  <c r="CT270" i="71" s="1" a="1"/>
  <c r="CT270" i="71" s="1"/>
  <c r="S267" i="71"/>
  <c r="T266" i="71"/>
  <c r="W266" i="71" a="1"/>
  <c r="W266" i="71" s="1"/>
  <c r="V266" i="71" a="1"/>
  <c r="V266" i="71" s="1"/>
  <c r="U266" i="71" a="1"/>
  <c r="U266" i="71" s="1"/>
  <c r="T64" i="71"/>
  <c r="U64" i="71" s="1" a="1"/>
  <c r="U64" i="71" s="1"/>
  <c r="S65" i="71"/>
  <c r="V65" i="71" s="1" a="1"/>
  <c r="V65" i="71" s="1"/>
  <c r="W64" i="71" a="1"/>
  <c r="W64" i="71" s="1"/>
  <c r="AS112" i="74" l="1"/>
  <c r="AT111" i="74"/>
  <c r="AW111" i="74" a="1"/>
  <c r="AW111" i="74" s="1"/>
  <c r="AV111" i="74" a="1"/>
  <c r="AV111" i="74" s="1"/>
  <c r="AU111" i="74" a="1"/>
  <c r="AU111" i="74" s="1"/>
  <c r="DR112" i="74"/>
  <c r="DV111" i="74" a="1"/>
  <c r="DV111" i="74" s="1"/>
  <c r="DS111" i="74"/>
  <c r="DT111" i="74" s="1" a="1"/>
  <c r="DT111" i="74" s="1"/>
  <c r="DU111" i="74" a="1"/>
  <c r="DU111" i="74" s="1"/>
  <c r="AS310" i="74"/>
  <c r="AV309" i="74" a="1"/>
  <c r="AV309" i="74" s="1"/>
  <c r="AT309" i="74"/>
  <c r="AU309" i="74" s="1" a="1"/>
  <c r="AU309" i="74" s="1"/>
  <c r="AW309" i="74" a="1"/>
  <c r="AW309" i="74" s="1"/>
  <c r="DR311" i="74"/>
  <c r="DU310" i="74" a="1"/>
  <c r="DU310" i="74" s="1"/>
  <c r="DS310" i="74"/>
  <c r="DT310" i="74" s="1" a="1"/>
  <c r="DT310" i="74" s="1"/>
  <c r="DV310" i="74" a="1"/>
  <c r="DV310" i="74" s="1"/>
  <c r="CR272" i="71"/>
  <c r="CV271" i="71" a="1"/>
  <c r="CV271" i="71" s="1"/>
  <c r="CS271" i="71"/>
  <c r="CT271" i="71" s="1" a="1"/>
  <c r="CT271" i="71" s="1"/>
  <c r="CU271" i="71" a="1"/>
  <c r="CU271" i="71" s="1"/>
  <c r="CR76" i="71"/>
  <c r="CT75" i="71" a="1"/>
  <c r="CT75" i="71" s="1"/>
  <c r="CV75" i="71" a="1"/>
  <c r="CV75" i="71" s="1"/>
  <c r="CU75" i="71" a="1"/>
  <c r="CU75" i="71" s="1"/>
  <c r="CS75" i="71"/>
  <c r="S268" i="71"/>
  <c r="T267" i="71"/>
  <c r="U267" i="71" a="1"/>
  <c r="U267" i="71" s="1"/>
  <c r="W267" i="71" a="1"/>
  <c r="W267" i="71" s="1"/>
  <c r="V267" i="71" a="1"/>
  <c r="V267" i="71" s="1"/>
  <c r="T65" i="71"/>
  <c r="U65" i="71" s="1" a="1"/>
  <c r="U65" i="71" s="1"/>
  <c r="S66" i="71"/>
  <c r="V66" i="71" s="1" a="1"/>
  <c r="V66" i="71" s="1"/>
  <c r="W65" i="71" a="1"/>
  <c r="W65" i="71" s="1"/>
  <c r="DR312" i="74" l="1"/>
  <c r="DU311" i="74" a="1"/>
  <c r="DU311" i="74" s="1"/>
  <c r="DV311" i="74" a="1"/>
  <c r="DV311" i="74" s="1"/>
  <c r="DS311" i="74"/>
  <c r="DT311" i="74" s="1" a="1"/>
  <c r="DT311" i="74" s="1"/>
  <c r="AS311" i="74"/>
  <c r="AU310" i="74" a="1"/>
  <c r="AU310" i="74" s="1"/>
  <c r="AV310" i="74" a="1"/>
  <c r="AV310" i="74" s="1"/>
  <c r="AW310" i="74" a="1"/>
  <c r="AW310" i="74" s="1"/>
  <c r="AT310" i="74"/>
  <c r="DR113" i="74"/>
  <c r="DS112" i="74"/>
  <c r="DV112" i="74" a="1"/>
  <c r="DV112" i="74" s="1"/>
  <c r="DT112" i="74" a="1"/>
  <c r="DT112" i="74" s="1"/>
  <c r="DU112" i="74" a="1"/>
  <c r="DU112" i="74" s="1"/>
  <c r="AS113" i="74"/>
  <c r="AT112" i="74"/>
  <c r="AW112" i="74" a="1"/>
  <c r="AW112" i="74" s="1"/>
  <c r="AV112" i="74" a="1"/>
  <c r="AV112" i="74" s="1"/>
  <c r="AU112" i="74" a="1"/>
  <c r="AU112" i="74" s="1"/>
  <c r="CR77" i="71"/>
  <c r="CT76" i="71" a="1"/>
  <c r="CT76" i="71" s="1"/>
  <c r="CU76" i="71" a="1"/>
  <c r="CU76" i="71" s="1"/>
  <c r="CS76" i="71"/>
  <c r="CV76" i="71" a="1"/>
  <c r="CV76" i="71" s="1"/>
  <c r="CR273" i="71"/>
  <c r="CS272" i="71"/>
  <c r="CT272" i="71" a="1"/>
  <c r="CT272" i="71" s="1"/>
  <c r="CU272" i="71" a="1"/>
  <c r="CU272" i="71" s="1"/>
  <c r="CV272" i="71" a="1"/>
  <c r="CV272" i="71" s="1"/>
  <c r="T268" i="71"/>
  <c r="S269" i="71"/>
  <c r="V268" i="71" a="1"/>
  <c r="V268" i="71" s="1"/>
  <c r="W268" i="71" a="1"/>
  <c r="W268" i="71" s="1"/>
  <c r="U268" i="71" a="1"/>
  <c r="U268" i="71" s="1"/>
  <c r="T66" i="71"/>
  <c r="U66" i="71" s="1" a="1"/>
  <c r="U66" i="71" s="1"/>
  <c r="S67" i="71"/>
  <c r="V67" i="71" s="1" a="1"/>
  <c r="V67" i="71" s="1"/>
  <c r="W66" i="71" a="1"/>
  <c r="W66" i="71" s="1"/>
  <c r="AS114" i="74" l="1"/>
  <c r="AT113" i="74"/>
  <c r="AU113" i="74" a="1"/>
  <c r="AU113" i="74" s="1"/>
  <c r="AW113" i="74" a="1"/>
  <c r="AW113" i="74" s="1"/>
  <c r="AV113" i="74" a="1"/>
  <c r="AV113" i="74" s="1"/>
  <c r="DR114" i="74"/>
  <c r="DS113" i="74"/>
  <c r="DV113" i="74" a="1"/>
  <c r="DV113" i="74" s="1"/>
  <c r="DU113" i="74" a="1"/>
  <c r="DU113" i="74" s="1"/>
  <c r="DT113" i="74" a="1"/>
  <c r="DT113" i="74" s="1"/>
  <c r="AS312" i="74"/>
  <c r="AV311" i="74" a="1"/>
  <c r="AV311" i="74" s="1"/>
  <c r="AW311" i="74" a="1"/>
  <c r="AW311" i="74" s="1"/>
  <c r="AU311" i="74" a="1"/>
  <c r="AU311" i="74" s="1"/>
  <c r="AT311" i="74"/>
  <c r="DR313" i="74"/>
  <c r="DV312" i="74" a="1"/>
  <c r="DV312" i="74" s="1"/>
  <c r="DT312" i="74" a="1"/>
  <c r="DT312" i="74" s="1"/>
  <c r="DS312" i="74"/>
  <c r="DU312" i="74" a="1"/>
  <c r="DU312" i="74" s="1"/>
  <c r="CR274" i="71"/>
  <c r="CS273" i="71"/>
  <c r="CV273" i="71" a="1"/>
  <c r="CV273" i="71" s="1"/>
  <c r="CU273" i="71" a="1"/>
  <c r="CU273" i="71" s="1"/>
  <c r="CT273" i="71" a="1"/>
  <c r="CT273" i="71" s="1"/>
  <c r="CR78" i="71"/>
  <c r="CS77" i="71"/>
  <c r="CT77" i="71" a="1"/>
  <c r="CT77" i="71" s="1"/>
  <c r="CU77" i="71" a="1"/>
  <c r="CU77" i="71" s="1"/>
  <c r="CV77" i="71" a="1"/>
  <c r="CV77" i="71" s="1"/>
  <c r="T269" i="71"/>
  <c r="S270" i="71"/>
  <c r="V269" i="71" a="1"/>
  <c r="V269" i="71" s="1"/>
  <c r="W269" i="71" a="1"/>
  <c r="W269" i="71" s="1"/>
  <c r="U269" i="71" a="1"/>
  <c r="U269" i="71" s="1"/>
  <c r="T67" i="71"/>
  <c r="U67" i="71" s="1" a="1"/>
  <c r="U67" i="71" s="1"/>
  <c r="S68" i="71"/>
  <c r="V68" i="71" s="1" a="1"/>
  <c r="V68" i="71" s="1"/>
  <c r="W67" i="71" a="1"/>
  <c r="W67" i="71" s="1"/>
  <c r="DR314" i="74" l="1"/>
  <c r="DU313" i="74" a="1"/>
  <c r="DU313" i="74" s="1"/>
  <c r="DT313" i="74" a="1"/>
  <c r="DT313" i="74" s="1"/>
  <c r="DV313" i="74" a="1"/>
  <c r="DV313" i="74" s="1"/>
  <c r="DS313" i="74"/>
  <c r="DR115" i="74"/>
  <c r="DS114" i="74"/>
  <c r="DV114" i="74" a="1"/>
  <c r="DV114" i="74" s="1"/>
  <c r="DU114" i="74" a="1"/>
  <c r="DU114" i="74" s="1"/>
  <c r="DT114" i="74" a="1"/>
  <c r="DT114" i="74" s="1"/>
  <c r="AS313" i="74"/>
  <c r="AW312" i="74" a="1"/>
  <c r="AW312" i="74" s="1"/>
  <c r="AV312" i="74" a="1"/>
  <c r="AV312" i="74" s="1"/>
  <c r="AT312" i="74"/>
  <c r="AU312" i="74" a="1"/>
  <c r="AU312" i="74" s="1"/>
  <c r="AS115" i="74"/>
  <c r="AT114" i="74"/>
  <c r="AW114" i="74" a="1"/>
  <c r="AW114" i="74" s="1"/>
  <c r="AU114" i="74" a="1"/>
  <c r="AU114" i="74" s="1"/>
  <c r="AV114" i="74" a="1"/>
  <c r="AV114" i="74" s="1"/>
  <c r="CR79" i="71"/>
  <c r="CT78" i="71" a="1"/>
  <c r="CT78" i="71" s="1"/>
  <c r="CU78" i="71" a="1"/>
  <c r="CU78" i="71" s="1"/>
  <c r="CV78" i="71" a="1"/>
  <c r="CV78" i="71" s="1"/>
  <c r="CS78" i="71"/>
  <c r="CR275" i="71"/>
  <c r="CS274" i="71"/>
  <c r="CT274" i="71" a="1"/>
  <c r="CT274" i="71" s="1"/>
  <c r="CU274" i="71" a="1"/>
  <c r="CU274" i="71" s="1"/>
  <c r="CV274" i="71" a="1"/>
  <c r="CV274" i="71" s="1"/>
  <c r="S271" i="71"/>
  <c r="W270" i="71" a="1"/>
  <c r="W270" i="71" s="1"/>
  <c r="V270" i="71" a="1"/>
  <c r="V270" i="71" s="1"/>
  <c r="T270" i="71"/>
  <c r="U270" i="71" s="1" a="1"/>
  <c r="U270" i="71" s="1"/>
  <c r="T68" i="71"/>
  <c r="U68" i="71" s="1" a="1"/>
  <c r="U68" i="71" s="1"/>
  <c r="S69" i="71"/>
  <c r="V69" i="71" s="1" a="1"/>
  <c r="V69" i="71" s="1"/>
  <c r="W68" i="71" a="1"/>
  <c r="W68" i="71" s="1"/>
  <c r="AS116" i="74" l="1"/>
  <c r="AT115" i="74"/>
  <c r="AW115" i="74" a="1"/>
  <c r="AW115" i="74" s="1"/>
  <c r="AV115" i="74" a="1"/>
  <c r="AV115" i="74" s="1"/>
  <c r="AU115" i="74" a="1"/>
  <c r="AU115" i="74" s="1"/>
  <c r="AS314" i="74"/>
  <c r="AV313" i="74" a="1"/>
  <c r="AV313" i="74" s="1"/>
  <c r="AW313" i="74" a="1"/>
  <c r="AW313" i="74" s="1"/>
  <c r="AU313" i="74" a="1"/>
  <c r="AU313" i="74" s="1"/>
  <c r="AT313" i="74"/>
  <c r="DR116" i="74"/>
  <c r="DV115" i="74" a="1"/>
  <c r="DV115" i="74" s="1"/>
  <c r="DS115" i="74"/>
  <c r="DT115" i="74" a="1"/>
  <c r="DT115" i="74" s="1"/>
  <c r="DU115" i="74" a="1"/>
  <c r="DU115" i="74" s="1"/>
  <c r="DR315" i="74"/>
  <c r="DT314" i="74" a="1"/>
  <c r="DT314" i="74" s="1"/>
  <c r="DU314" i="74" a="1"/>
  <c r="DU314" i="74" s="1"/>
  <c r="DV314" i="74" a="1"/>
  <c r="DV314" i="74" s="1"/>
  <c r="DS314" i="74"/>
  <c r="CS275" i="71"/>
  <c r="CR276" i="71"/>
  <c r="CT275" i="71" a="1"/>
  <c r="CT275" i="71" s="1"/>
  <c r="CU275" i="71" a="1"/>
  <c r="CU275" i="71" s="1"/>
  <c r="CV275" i="71" a="1"/>
  <c r="CV275" i="71" s="1"/>
  <c r="CR80" i="71"/>
  <c r="CV79" i="71" a="1"/>
  <c r="CV79" i="71" s="1"/>
  <c r="CS79" i="71"/>
  <c r="CU79" i="71" a="1"/>
  <c r="CU79" i="71" s="1"/>
  <c r="CT79" i="71" a="1"/>
  <c r="CT79" i="71" s="1"/>
  <c r="T271" i="71"/>
  <c r="S272" i="71"/>
  <c r="V271" i="71" a="1"/>
  <c r="V271" i="71" s="1"/>
  <c r="W271" i="71" a="1"/>
  <c r="W271" i="71" s="1"/>
  <c r="U271" i="71" a="1"/>
  <c r="U271" i="71" s="1"/>
  <c r="T69" i="71"/>
  <c r="U69" i="71" s="1" a="1"/>
  <c r="U69" i="71" s="1"/>
  <c r="S70" i="71"/>
  <c r="V70" i="71" s="1" a="1"/>
  <c r="V70" i="71" s="1"/>
  <c r="W69" i="71" a="1"/>
  <c r="W69" i="71" s="1"/>
  <c r="DR117" i="74" l="1"/>
  <c r="DV116" i="74" a="1"/>
  <c r="DV116" i="74" s="1"/>
  <c r="DS116" i="74"/>
  <c r="DU116" i="74" a="1"/>
  <c r="DU116" i="74" s="1"/>
  <c r="DT116" i="74" a="1"/>
  <c r="DT116" i="74" s="1"/>
  <c r="DR316" i="74"/>
  <c r="DT315" i="74" a="1"/>
  <c r="DT315" i="74" s="1"/>
  <c r="DS315" i="74"/>
  <c r="DV315" i="74" a="1"/>
  <c r="DV315" i="74" s="1"/>
  <c r="DU315" i="74" a="1"/>
  <c r="DU315" i="74" s="1"/>
  <c r="AS315" i="74"/>
  <c r="AW314" i="74" a="1"/>
  <c r="AW314" i="74" s="1"/>
  <c r="AU314" i="74" a="1"/>
  <c r="AU314" i="74" s="1"/>
  <c r="AT314" i="74"/>
  <c r="AV314" i="74" a="1"/>
  <c r="AV314" i="74" s="1"/>
  <c r="AS117" i="74"/>
  <c r="AW116" i="74" a="1"/>
  <c r="AW116" i="74" s="1"/>
  <c r="AV116" i="74" a="1"/>
  <c r="AV116" i="74" s="1"/>
  <c r="AT116" i="74"/>
  <c r="AU116" i="74" a="1"/>
  <c r="AU116" i="74" s="1"/>
  <c r="CR81" i="71"/>
  <c r="CS80" i="71"/>
  <c r="CV80" i="71" a="1"/>
  <c r="CV80" i="71" s="1"/>
  <c r="CU80" i="71" a="1"/>
  <c r="CU80" i="71" s="1"/>
  <c r="CT80" i="71" a="1"/>
  <c r="CT80" i="71" s="1"/>
  <c r="CR277" i="71"/>
  <c r="CS276" i="71"/>
  <c r="CU276" i="71" a="1"/>
  <c r="CU276" i="71" s="1"/>
  <c r="CT276" i="71" a="1"/>
  <c r="CT276" i="71" s="1"/>
  <c r="CV276" i="71" a="1"/>
  <c r="CV276" i="71" s="1"/>
  <c r="T272" i="71"/>
  <c r="S273" i="71"/>
  <c r="U272" i="71" a="1"/>
  <c r="U272" i="71" s="1"/>
  <c r="W272" i="71" a="1"/>
  <c r="W272" i="71" s="1"/>
  <c r="V272" i="71" a="1"/>
  <c r="V272" i="71" s="1"/>
  <c r="T70" i="71"/>
  <c r="U70" i="71" s="1" a="1"/>
  <c r="U70" i="71" s="1"/>
  <c r="S71" i="71"/>
  <c r="V71" i="71" s="1" a="1"/>
  <c r="V71" i="71" s="1"/>
  <c r="W70" i="71" a="1"/>
  <c r="W70" i="71" s="1"/>
  <c r="AS118" i="74" l="1"/>
  <c r="AV117" i="74" a="1"/>
  <c r="AV117" i="74" s="1"/>
  <c r="AT117" i="74"/>
  <c r="AW117" i="74" a="1"/>
  <c r="AW117" i="74" s="1"/>
  <c r="AU117" i="74" a="1"/>
  <c r="AU117" i="74" s="1"/>
  <c r="DR317" i="74"/>
  <c r="DV316" i="74" a="1"/>
  <c r="DV316" i="74" s="1"/>
  <c r="DU316" i="74" a="1"/>
  <c r="DU316" i="74" s="1"/>
  <c r="DT316" i="74" a="1"/>
  <c r="DT316" i="74" s="1"/>
  <c r="DS316" i="74"/>
  <c r="AS316" i="74"/>
  <c r="AV315" i="74" a="1"/>
  <c r="AV315" i="74" s="1"/>
  <c r="AU315" i="74" a="1"/>
  <c r="AU315" i="74" s="1"/>
  <c r="AW315" i="74" a="1"/>
  <c r="AW315" i="74" s="1"/>
  <c r="AT315" i="74"/>
  <c r="DR118" i="74"/>
  <c r="DV117" i="74" a="1"/>
  <c r="DV117" i="74" s="1"/>
  <c r="DS117" i="74"/>
  <c r="DU117" i="74" a="1"/>
  <c r="DU117" i="74" s="1"/>
  <c r="DT117" i="74" a="1"/>
  <c r="DT117" i="74" s="1"/>
  <c r="CR278" i="71"/>
  <c r="CV277" i="71" a="1"/>
  <c r="CV277" i="71" s="1"/>
  <c r="CT277" i="71" a="1"/>
  <c r="CT277" i="71" s="1"/>
  <c r="CU277" i="71" a="1"/>
  <c r="CU277" i="71" s="1"/>
  <c r="CS277" i="71"/>
  <c r="CR82" i="71"/>
  <c r="CV81" i="71" a="1"/>
  <c r="CV81" i="71" s="1"/>
  <c r="CS81" i="71"/>
  <c r="CU81" i="71" a="1"/>
  <c r="CU81" i="71" s="1"/>
  <c r="CT81" i="71" a="1"/>
  <c r="CT81" i="71" s="1"/>
  <c r="S274" i="71"/>
  <c r="T273" i="71"/>
  <c r="W273" i="71" a="1"/>
  <c r="W273" i="71" s="1"/>
  <c r="V273" i="71" a="1"/>
  <c r="V273" i="71" s="1"/>
  <c r="U273" i="71" a="1"/>
  <c r="U273" i="71" s="1"/>
  <c r="T71" i="71"/>
  <c r="U71" i="71" s="1" a="1"/>
  <c r="U71" i="71" s="1"/>
  <c r="S72" i="71"/>
  <c r="V72" i="71" s="1" a="1"/>
  <c r="V72" i="71" s="1"/>
  <c r="W71" i="71" a="1"/>
  <c r="W71" i="71" s="1"/>
  <c r="DR119" i="74" l="1"/>
  <c r="DV118" i="74" a="1"/>
  <c r="DV118" i="74" s="1"/>
  <c r="DS118" i="74"/>
  <c r="DU118" i="74" a="1"/>
  <c r="DU118" i="74" s="1"/>
  <c r="DT118" i="74" a="1"/>
  <c r="DT118" i="74" s="1"/>
  <c r="AS317" i="74"/>
  <c r="AT316" i="74"/>
  <c r="AU316" i="74" a="1"/>
  <c r="AU316" i="74" s="1"/>
  <c r="AW316" i="74" a="1"/>
  <c r="AW316" i="74" s="1"/>
  <c r="AV316" i="74" a="1"/>
  <c r="AV316" i="74" s="1"/>
  <c r="DR318" i="74"/>
  <c r="DU317" i="74" a="1"/>
  <c r="DU317" i="74" s="1"/>
  <c r="DT317" i="74" a="1"/>
  <c r="DT317" i="74" s="1"/>
  <c r="DV317" i="74" a="1"/>
  <c r="DV317" i="74" s="1"/>
  <c r="DS317" i="74"/>
  <c r="AS119" i="74"/>
  <c r="AV118" i="74" a="1"/>
  <c r="AV118" i="74" s="1"/>
  <c r="AW118" i="74" a="1"/>
  <c r="AW118" i="74" s="1"/>
  <c r="AT118" i="74"/>
  <c r="AU118" i="74" a="1"/>
  <c r="AU118" i="74" s="1"/>
  <c r="CR83" i="71"/>
  <c r="CV82" i="71" a="1"/>
  <c r="CV82" i="71" s="1"/>
  <c r="CT82" i="71" a="1"/>
  <c r="CT82" i="71" s="1"/>
  <c r="CS82" i="71"/>
  <c r="CU82" i="71" a="1"/>
  <c r="CU82" i="71" s="1"/>
  <c r="CR279" i="71"/>
  <c r="CS278" i="71"/>
  <c r="CT278" i="71" a="1"/>
  <c r="CT278" i="71" s="1"/>
  <c r="CV278" i="71" a="1"/>
  <c r="CV278" i="71" s="1"/>
  <c r="CU278" i="71" a="1"/>
  <c r="CU278" i="71" s="1"/>
  <c r="S275" i="71"/>
  <c r="T274" i="71"/>
  <c r="W274" i="71" a="1"/>
  <c r="W274" i="71" s="1"/>
  <c r="V274" i="71" a="1"/>
  <c r="V274" i="71" s="1"/>
  <c r="U274" i="71" a="1"/>
  <c r="U274" i="71" s="1"/>
  <c r="T72" i="71"/>
  <c r="U72" i="71" s="1" a="1"/>
  <c r="U72" i="71" s="1"/>
  <c r="S73" i="71"/>
  <c r="V73" i="71" s="1" a="1"/>
  <c r="V73" i="71" s="1"/>
  <c r="W72" i="71" a="1"/>
  <c r="W72" i="71" s="1"/>
  <c r="AS318" i="74" l="1"/>
  <c r="AT317" i="74"/>
  <c r="AU317" i="74" a="1"/>
  <c r="AU317" i="74" s="1"/>
  <c r="AV317" i="74" a="1"/>
  <c r="AV317" i="74" s="1"/>
  <c r="AW317" i="74" a="1"/>
  <c r="AW317" i="74" s="1"/>
  <c r="DR319" i="74"/>
  <c r="DS318" i="74"/>
  <c r="DV318" i="74" a="1"/>
  <c r="DV318" i="74" s="1"/>
  <c r="DU318" i="74" a="1"/>
  <c r="DU318" i="74" s="1"/>
  <c r="DT318" i="74" a="1"/>
  <c r="DT318" i="74" s="1"/>
  <c r="AS120" i="74"/>
  <c r="AT119" i="74"/>
  <c r="AW119" i="74" a="1"/>
  <c r="AW119" i="74" s="1"/>
  <c r="AU119" i="74" a="1"/>
  <c r="AU119" i="74" s="1"/>
  <c r="AV119" i="74" a="1"/>
  <c r="AV119" i="74" s="1"/>
  <c r="DR120" i="74"/>
  <c r="DS119" i="74"/>
  <c r="DV119" i="74" a="1"/>
  <c r="DV119" i="74" s="1"/>
  <c r="DT119" i="74" a="1"/>
  <c r="DT119" i="74" s="1"/>
  <c r="DU119" i="74" a="1"/>
  <c r="DU119" i="74" s="1"/>
  <c r="CR280" i="71"/>
  <c r="CV279" i="71" a="1"/>
  <c r="CV279" i="71" s="1"/>
  <c r="CS279" i="71"/>
  <c r="CT279" i="71" a="1"/>
  <c r="CT279" i="71" s="1"/>
  <c r="CU279" i="71" a="1"/>
  <c r="CU279" i="71" s="1"/>
  <c r="CR84" i="71"/>
  <c r="CS83" i="71"/>
  <c r="CT83" i="71" a="1"/>
  <c r="CT83" i="71" s="1"/>
  <c r="CV83" i="71" a="1"/>
  <c r="CV83" i="71" s="1"/>
  <c r="CU83" i="71" a="1"/>
  <c r="CU83" i="71" s="1"/>
  <c r="S276" i="71"/>
  <c r="T275" i="71"/>
  <c r="U275" i="71" a="1"/>
  <c r="U275" i="71" s="1"/>
  <c r="W275" i="71" a="1"/>
  <c r="W275" i="71" s="1"/>
  <c r="V275" i="71" a="1"/>
  <c r="V275" i="71" s="1"/>
  <c r="T73" i="71"/>
  <c r="U73" i="71" a="1"/>
  <c r="U73" i="71" s="1"/>
  <c r="S74" i="71"/>
  <c r="V74" i="71" s="1" a="1"/>
  <c r="V74" i="71" s="1"/>
  <c r="W73" i="71" a="1"/>
  <c r="W73" i="71" s="1"/>
  <c r="DR320" i="74" l="1"/>
  <c r="DV319" i="74" a="1"/>
  <c r="DV319" i="74" s="1"/>
  <c r="DU319" i="74" a="1"/>
  <c r="DU319" i="74" s="1"/>
  <c r="DT319" i="74" a="1"/>
  <c r="DT319" i="74" s="1"/>
  <c r="DS319" i="74"/>
  <c r="DR121" i="74"/>
  <c r="DS120" i="74"/>
  <c r="DV120" i="74" a="1"/>
  <c r="DV120" i="74" s="1"/>
  <c r="DU120" i="74" a="1"/>
  <c r="DU120" i="74" s="1"/>
  <c r="DT120" i="74" a="1"/>
  <c r="DT120" i="74" s="1"/>
  <c r="AS121" i="74"/>
  <c r="AT120" i="74"/>
  <c r="AW120" i="74" a="1"/>
  <c r="AW120" i="74" s="1"/>
  <c r="AV120" i="74" a="1"/>
  <c r="AV120" i="74" s="1"/>
  <c r="AU120" i="74" a="1"/>
  <c r="AU120" i="74" s="1"/>
  <c r="AS319" i="74"/>
  <c r="AV318" i="74" a="1"/>
  <c r="AV318" i="74" s="1"/>
  <c r="AW318" i="74" a="1"/>
  <c r="AW318" i="74" s="1"/>
  <c r="AT318" i="74"/>
  <c r="AU318" i="74" a="1"/>
  <c r="AU318" i="74" s="1"/>
  <c r="CR85" i="71"/>
  <c r="CS84" i="71"/>
  <c r="CT84" i="71" a="1"/>
  <c r="CT84" i="71" s="1"/>
  <c r="CU84" i="71" a="1"/>
  <c r="CU84" i="71" s="1"/>
  <c r="CV84" i="71" a="1"/>
  <c r="CV84" i="71" s="1"/>
  <c r="CR281" i="71"/>
  <c r="CS280" i="71"/>
  <c r="CU280" i="71" a="1"/>
  <c r="CU280" i="71" s="1"/>
  <c r="CV280" i="71" a="1"/>
  <c r="CV280" i="71" s="1"/>
  <c r="CT280" i="71" a="1"/>
  <c r="CT280" i="71" s="1"/>
  <c r="T276" i="71"/>
  <c r="S277" i="71"/>
  <c r="V276" i="71" a="1"/>
  <c r="V276" i="71" s="1"/>
  <c r="W276" i="71" a="1"/>
  <c r="W276" i="71" s="1"/>
  <c r="U276" i="71" a="1"/>
  <c r="U276" i="71" s="1"/>
  <c r="T74" i="71"/>
  <c r="U74" i="71" a="1"/>
  <c r="U74" i="71" s="1"/>
  <c r="S75" i="71"/>
  <c r="V75" i="71" s="1" a="1"/>
  <c r="V75" i="71" s="1"/>
  <c r="W74" i="71" a="1"/>
  <c r="W74" i="71" s="1"/>
  <c r="AS320" i="74" l="1"/>
  <c r="AW319" i="74" a="1"/>
  <c r="AW319" i="74" s="1"/>
  <c r="AV319" i="74" a="1"/>
  <c r="AV319" i="74" s="1"/>
  <c r="AT319" i="74"/>
  <c r="AU319" i="74" a="1"/>
  <c r="AU319" i="74" s="1"/>
  <c r="DR122" i="74"/>
  <c r="DV121" i="74" a="1"/>
  <c r="DV121" i="74" s="1"/>
  <c r="DS121" i="74"/>
  <c r="DU121" i="74" a="1"/>
  <c r="DU121" i="74" s="1"/>
  <c r="DT121" i="74" a="1"/>
  <c r="DT121" i="74" s="1"/>
  <c r="AS122" i="74"/>
  <c r="AT121" i="74"/>
  <c r="AW121" i="74" a="1"/>
  <c r="AW121" i="74" s="1"/>
  <c r="AV121" i="74" a="1"/>
  <c r="AV121" i="74" s="1"/>
  <c r="AU121" i="74" a="1"/>
  <c r="AU121" i="74" s="1"/>
  <c r="DR321" i="74"/>
  <c r="DV320" i="74" a="1"/>
  <c r="DV320" i="74" s="1"/>
  <c r="DT320" i="74" a="1"/>
  <c r="DT320" i="74" s="1"/>
  <c r="DU320" i="74" a="1"/>
  <c r="DU320" i="74" s="1"/>
  <c r="DS320" i="74"/>
  <c r="CR282" i="71"/>
  <c r="CS281" i="71"/>
  <c r="CU281" i="71" a="1"/>
  <c r="CU281" i="71" s="1"/>
  <c r="CT281" i="71" a="1"/>
  <c r="CT281" i="71" s="1"/>
  <c r="CV281" i="71" a="1"/>
  <c r="CV281" i="71" s="1"/>
  <c r="CR86" i="71"/>
  <c r="CV85" i="71" a="1"/>
  <c r="CV85" i="71" s="1"/>
  <c r="CS85" i="71"/>
  <c r="CU85" i="71" a="1"/>
  <c r="CU85" i="71" s="1"/>
  <c r="CT85" i="71" a="1"/>
  <c r="CT85" i="71" s="1"/>
  <c r="T277" i="71"/>
  <c r="S278" i="71"/>
  <c r="V277" i="71" a="1"/>
  <c r="V277" i="71" s="1"/>
  <c r="W277" i="71" a="1"/>
  <c r="W277" i="71" s="1"/>
  <c r="U277" i="71" a="1"/>
  <c r="U277" i="71" s="1"/>
  <c r="T75" i="71"/>
  <c r="U75" i="71" a="1"/>
  <c r="U75" i="71" s="1"/>
  <c r="S76" i="71"/>
  <c r="V76" i="71" s="1" a="1"/>
  <c r="V76" i="71" s="1"/>
  <c r="W75" i="71" a="1"/>
  <c r="W75" i="71" s="1"/>
  <c r="DR123" i="74" l="1"/>
  <c r="DV122" i="74" a="1"/>
  <c r="DV122" i="74" s="1"/>
  <c r="DS122" i="74"/>
  <c r="DT122" i="74" a="1"/>
  <c r="DT122" i="74" s="1"/>
  <c r="DU122" i="74" a="1"/>
  <c r="DU122" i="74" s="1"/>
  <c r="DR322" i="74"/>
  <c r="DV321" i="74" a="1"/>
  <c r="DV321" i="74" s="1"/>
  <c r="DU321" i="74" a="1"/>
  <c r="DU321" i="74" s="1"/>
  <c r="DS321" i="74"/>
  <c r="DT321" i="74" a="1"/>
  <c r="DT321" i="74" s="1"/>
  <c r="AS123" i="74"/>
  <c r="AT122" i="74"/>
  <c r="AW122" i="74" a="1"/>
  <c r="AW122" i="74" s="1"/>
  <c r="AV122" i="74" a="1"/>
  <c r="AV122" i="74" s="1"/>
  <c r="AU122" i="74" a="1"/>
  <c r="AU122" i="74" s="1"/>
  <c r="AS321" i="74"/>
  <c r="AW320" i="74" a="1"/>
  <c r="AW320" i="74" s="1"/>
  <c r="AU320" i="74" a="1"/>
  <c r="AU320" i="74" s="1"/>
  <c r="AT320" i="74"/>
  <c r="AV320" i="74" a="1"/>
  <c r="AV320" i="74" s="1"/>
  <c r="CR87" i="71"/>
  <c r="CT86" i="71" a="1"/>
  <c r="CT86" i="71" s="1"/>
  <c r="CS86" i="71"/>
  <c r="CV86" i="71" a="1"/>
  <c r="CV86" i="71" s="1"/>
  <c r="CU86" i="71" a="1"/>
  <c r="CU86" i="71" s="1"/>
  <c r="CR283" i="71"/>
  <c r="CU282" i="71" a="1"/>
  <c r="CU282" i="71" s="1"/>
  <c r="CT282" i="71" a="1"/>
  <c r="CT282" i="71" s="1"/>
  <c r="CS282" i="71"/>
  <c r="CV282" i="71" a="1"/>
  <c r="CV282" i="71" s="1"/>
  <c r="S279" i="71"/>
  <c r="T278" i="71"/>
  <c r="V278" i="71" a="1"/>
  <c r="V278" i="71" s="1"/>
  <c r="U278" i="71" a="1"/>
  <c r="U278" i="71" s="1"/>
  <c r="W278" i="71" a="1"/>
  <c r="W278" i="71" s="1"/>
  <c r="T76" i="71"/>
  <c r="U76" i="71" a="1"/>
  <c r="U76" i="71" s="1"/>
  <c r="S77" i="71"/>
  <c r="V77" i="71" s="1" a="1"/>
  <c r="V77" i="71" s="1"/>
  <c r="W76" i="71" a="1"/>
  <c r="W76" i="71" s="1"/>
  <c r="AS322" i="74" l="1"/>
  <c r="AT321" i="74"/>
  <c r="AW321" i="74" a="1"/>
  <c r="AW321" i="74" s="1"/>
  <c r="AU321" i="74" a="1"/>
  <c r="AU321" i="74" s="1"/>
  <c r="AV321" i="74" a="1"/>
  <c r="AV321" i="74" s="1"/>
  <c r="DR323" i="74"/>
  <c r="DV322" i="74" a="1"/>
  <c r="DV322" i="74" s="1"/>
  <c r="DS322" i="74"/>
  <c r="DU322" i="74" a="1"/>
  <c r="DU322" i="74" s="1"/>
  <c r="DT322" i="74" a="1"/>
  <c r="DT322" i="74" s="1"/>
  <c r="AS124" i="74"/>
  <c r="AW123" i="74" a="1"/>
  <c r="AW123" i="74" s="1"/>
  <c r="AV123" i="74" a="1"/>
  <c r="AV123" i="74" s="1"/>
  <c r="AT123" i="74"/>
  <c r="AU123" i="74" a="1"/>
  <c r="AU123" i="74" s="1"/>
  <c r="DR124" i="74"/>
  <c r="DV123" i="74" a="1"/>
  <c r="DV123" i="74" s="1"/>
  <c r="DS123" i="74"/>
  <c r="DT123" i="74" a="1"/>
  <c r="DT123" i="74" s="1"/>
  <c r="DU123" i="74" a="1"/>
  <c r="DU123" i="74" s="1"/>
  <c r="CR284" i="71"/>
  <c r="CS283" i="71"/>
  <c r="CT283" i="71" a="1"/>
  <c r="CT283" i="71" s="1"/>
  <c r="CV283" i="71" a="1"/>
  <c r="CV283" i="71" s="1"/>
  <c r="CU283" i="71" a="1"/>
  <c r="CU283" i="71" s="1"/>
  <c r="CR88" i="71"/>
  <c r="CU87" i="71" a="1"/>
  <c r="CU87" i="71" s="1"/>
  <c r="CT87" i="71" a="1"/>
  <c r="CT87" i="71" s="1"/>
  <c r="CV87" i="71" a="1"/>
  <c r="CV87" i="71" s="1"/>
  <c r="CS87" i="71"/>
  <c r="T279" i="71"/>
  <c r="S280" i="71"/>
  <c r="U279" i="71" a="1"/>
  <c r="U279" i="71" s="1"/>
  <c r="W279" i="71" a="1"/>
  <c r="W279" i="71" s="1"/>
  <c r="V279" i="71" a="1"/>
  <c r="V279" i="71" s="1"/>
  <c r="T77" i="71"/>
  <c r="U77" i="71" a="1"/>
  <c r="U77" i="71" s="1"/>
  <c r="S78" i="71"/>
  <c r="V78" i="71" s="1" a="1"/>
  <c r="V78" i="71" s="1"/>
  <c r="W77" i="71" a="1"/>
  <c r="W77" i="71" s="1"/>
  <c r="DR125" i="74" l="1"/>
  <c r="DV124" i="74" a="1"/>
  <c r="DV124" i="74" s="1"/>
  <c r="DS124" i="74"/>
  <c r="DT124" i="74" a="1"/>
  <c r="DT124" i="74" s="1"/>
  <c r="DU124" i="74" a="1"/>
  <c r="DU124" i="74" s="1"/>
  <c r="AS125" i="74"/>
  <c r="AU124" i="74" a="1"/>
  <c r="AU124" i="74" s="1"/>
  <c r="AW124" i="74" a="1"/>
  <c r="AW124" i="74" s="1"/>
  <c r="AT124" i="74"/>
  <c r="AV124" i="74" a="1"/>
  <c r="AV124" i="74" s="1"/>
  <c r="DR324" i="74"/>
  <c r="DV323" i="74" a="1"/>
  <c r="DV323" i="74" s="1"/>
  <c r="DU323" i="74" a="1"/>
  <c r="DU323" i="74" s="1"/>
  <c r="DT323" i="74" a="1"/>
  <c r="DT323" i="74" s="1"/>
  <c r="DS323" i="74"/>
  <c r="AS323" i="74"/>
  <c r="AU322" i="74" a="1"/>
  <c r="AU322" i="74" s="1"/>
  <c r="AT322" i="74"/>
  <c r="AV322" i="74" a="1"/>
  <c r="AV322" i="74" s="1"/>
  <c r="AW322" i="74" a="1"/>
  <c r="AW322" i="74" s="1"/>
  <c r="CR89" i="71"/>
  <c r="CV88" i="71" a="1"/>
  <c r="CV88" i="71" s="1"/>
  <c r="CS88" i="71"/>
  <c r="CT88" i="71" a="1"/>
  <c r="CT88" i="71" s="1"/>
  <c r="CU88" i="71" a="1"/>
  <c r="CU88" i="71" s="1"/>
  <c r="CS284" i="71"/>
  <c r="CR285" i="71"/>
  <c r="CU284" i="71" a="1"/>
  <c r="CU284" i="71" s="1"/>
  <c r="CT284" i="71" a="1"/>
  <c r="CT284" i="71" s="1"/>
  <c r="CV284" i="71" a="1"/>
  <c r="CV284" i="71" s="1"/>
  <c r="T280" i="71"/>
  <c r="S281" i="71"/>
  <c r="U280" i="71" a="1"/>
  <c r="U280" i="71" s="1"/>
  <c r="W280" i="71" a="1"/>
  <c r="W280" i="71" s="1"/>
  <c r="V280" i="71" a="1"/>
  <c r="V280" i="71" s="1"/>
  <c r="T78" i="71"/>
  <c r="U78" i="71" a="1"/>
  <c r="U78" i="71" s="1"/>
  <c r="S79" i="71"/>
  <c r="V79" i="71" s="1" a="1"/>
  <c r="V79" i="71" s="1"/>
  <c r="W78" i="71" a="1"/>
  <c r="W78" i="71" s="1"/>
  <c r="AS324" i="74" l="1"/>
  <c r="AV323" i="74" a="1"/>
  <c r="AV323" i="74" s="1"/>
  <c r="AU323" i="74" a="1"/>
  <c r="AU323" i="74" s="1"/>
  <c r="AT323" i="74"/>
  <c r="AW323" i="74" a="1"/>
  <c r="AW323" i="74" s="1"/>
  <c r="DR325" i="74"/>
  <c r="DU324" i="74" a="1"/>
  <c r="DU324" i="74" s="1"/>
  <c r="DV324" i="74" a="1"/>
  <c r="DV324" i="74" s="1"/>
  <c r="DT324" i="74" a="1"/>
  <c r="DT324" i="74" s="1"/>
  <c r="DS324" i="74"/>
  <c r="AS126" i="74"/>
  <c r="AW125" i="74" a="1"/>
  <c r="AW125" i="74" s="1"/>
  <c r="AT125" i="74"/>
  <c r="AV125" i="74" a="1"/>
  <c r="AV125" i="74" s="1"/>
  <c r="AU125" i="74" a="1"/>
  <c r="AU125" i="74" s="1"/>
  <c r="DR126" i="74"/>
  <c r="DS125" i="74"/>
  <c r="DV125" i="74" a="1"/>
  <c r="DV125" i="74" s="1"/>
  <c r="DT125" i="74" a="1"/>
  <c r="DT125" i="74" s="1"/>
  <c r="DU125" i="74" a="1"/>
  <c r="DU125" i="74" s="1"/>
  <c r="CR286" i="71"/>
  <c r="CT285" i="71" a="1"/>
  <c r="CT285" i="71" s="1"/>
  <c r="CS285" i="71"/>
  <c r="CV285" i="71" a="1"/>
  <c r="CV285" i="71" s="1"/>
  <c r="CU285" i="71" a="1"/>
  <c r="CU285" i="71" s="1"/>
  <c r="CR90" i="71"/>
  <c r="CT89" i="71" a="1"/>
  <c r="CT89" i="71" s="1"/>
  <c r="CU89" i="71" a="1"/>
  <c r="CU89" i="71" s="1"/>
  <c r="CS89" i="71"/>
  <c r="CV89" i="71" a="1"/>
  <c r="CV89" i="71" s="1"/>
  <c r="T281" i="71"/>
  <c r="S282" i="71"/>
  <c r="V281" i="71" a="1"/>
  <c r="V281" i="71" s="1"/>
  <c r="W281" i="71" a="1"/>
  <c r="W281" i="71" s="1"/>
  <c r="U281" i="71" a="1"/>
  <c r="U281" i="71" s="1"/>
  <c r="T79" i="71"/>
  <c r="U79" i="71" a="1"/>
  <c r="U79" i="71" s="1"/>
  <c r="S80" i="71"/>
  <c r="V80" i="71" s="1" a="1"/>
  <c r="V80" i="71" s="1"/>
  <c r="W79" i="71" a="1"/>
  <c r="W79" i="71" s="1"/>
  <c r="DR127" i="74" l="1"/>
  <c r="DV126" i="74" a="1"/>
  <c r="DV126" i="74" s="1"/>
  <c r="DS126" i="74"/>
  <c r="DU126" i="74" a="1"/>
  <c r="DU126" i="74" s="1"/>
  <c r="DT126" i="74" a="1"/>
  <c r="DT126" i="74" s="1"/>
  <c r="DR326" i="74"/>
  <c r="DU325" i="74" a="1"/>
  <c r="DU325" i="74" s="1"/>
  <c r="DS325" i="74"/>
  <c r="DV325" i="74" a="1"/>
  <c r="DV325" i="74" s="1"/>
  <c r="DT325" i="74" a="1"/>
  <c r="DT325" i="74" s="1"/>
  <c r="AS127" i="74"/>
  <c r="AU126" i="74" a="1"/>
  <c r="AU126" i="74" s="1"/>
  <c r="AT126" i="74"/>
  <c r="AV126" i="74" a="1"/>
  <c r="AV126" i="74" s="1"/>
  <c r="AW126" i="74" a="1"/>
  <c r="AW126" i="74" s="1"/>
  <c r="AS325" i="74"/>
  <c r="AW324" i="74" a="1"/>
  <c r="AW324" i="74" s="1"/>
  <c r="AT324" i="74"/>
  <c r="AU324" i="74" a="1"/>
  <c r="AU324" i="74" s="1"/>
  <c r="AV324" i="74" a="1"/>
  <c r="AV324" i="74" s="1"/>
  <c r="CV90" i="71" a="1"/>
  <c r="CV90" i="71" s="1"/>
  <c r="CR91" i="71"/>
  <c r="CU90" i="71" a="1"/>
  <c r="CU90" i="71" s="1"/>
  <c r="CS90" i="71"/>
  <c r="CT90" i="71" a="1"/>
  <c r="CT90" i="71" s="1"/>
  <c r="CR287" i="71"/>
  <c r="CS286" i="71"/>
  <c r="CV286" i="71" a="1"/>
  <c r="CV286" i="71" s="1"/>
  <c r="CT286" i="71" a="1"/>
  <c r="CT286" i="71" s="1"/>
  <c r="CU286" i="71" a="1"/>
  <c r="CU286" i="71" s="1"/>
  <c r="T282" i="71"/>
  <c r="S283" i="71"/>
  <c r="W282" i="71" a="1"/>
  <c r="W282" i="71" s="1"/>
  <c r="U282" i="71" a="1"/>
  <c r="U282" i="71" s="1"/>
  <c r="V282" i="71" a="1"/>
  <c r="V282" i="71" s="1"/>
  <c r="T80" i="71"/>
  <c r="U80" i="71" a="1"/>
  <c r="U80" i="71" s="1"/>
  <c r="S81" i="71"/>
  <c r="V81" i="71" s="1" a="1"/>
  <c r="V81" i="71" s="1"/>
  <c r="W80" i="71" a="1"/>
  <c r="W80" i="71" s="1"/>
  <c r="DR327" i="74" l="1"/>
  <c r="DV326" i="74" a="1"/>
  <c r="DV326" i="74" s="1"/>
  <c r="DS326" i="74"/>
  <c r="DU326" i="74" a="1"/>
  <c r="DU326" i="74" s="1"/>
  <c r="DT326" i="74" a="1"/>
  <c r="DT326" i="74" s="1"/>
  <c r="AS326" i="74"/>
  <c r="AU325" i="74" a="1"/>
  <c r="AU325" i="74" s="1"/>
  <c r="AW325" i="74" a="1"/>
  <c r="AW325" i="74" s="1"/>
  <c r="AV325" i="74" a="1"/>
  <c r="AV325" i="74" s="1"/>
  <c r="AT325" i="74"/>
  <c r="AS128" i="74"/>
  <c r="AT127" i="74"/>
  <c r="AW127" i="74" a="1"/>
  <c r="AW127" i="74" s="1"/>
  <c r="AV127" i="74" a="1"/>
  <c r="AV127" i="74" s="1"/>
  <c r="AU127" i="74" a="1"/>
  <c r="AU127" i="74" s="1"/>
  <c r="DR128" i="74"/>
  <c r="DV127" i="74" a="1"/>
  <c r="DV127" i="74" s="1"/>
  <c r="DS127" i="74"/>
  <c r="DU127" i="74" a="1"/>
  <c r="DU127" i="74" s="1"/>
  <c r="DT127" i="74" a="1"/>
  <c r="DT127" i="74" s="1"/>
  <c r="CR288" i="71"/>
  <c r="CV287" i="71" a="1"/>
  <c r="CV287" i="71" s="1"/>
  <c r="CU287" i="71" a="1"/>
  <c r="CU287" i="71" s="1"/>
  <c r="CS287" i="71"/>
  <c r="CT287" i="71" a="1"/>
  <c r="CT287" i="71" s="1"/>
  <c r="CS91" i="71"/>
  <c r="CV91" i="71" a="1"/>
  <c r="CV91" i="71" s="1"/>
  <c r="CR92" i="71"/>
  <c r="CT91" i="71" a="1"/>
  <c r="CT91" i="71" s="1"/>
  <c r="CU91" i="71" a="1"/>
  <c r="CU91" i="71" s="1"/>
  <c r="T283" i="71"/>
  <c r="S284" i="71"/>
  <c r="W283" i="71" a="1"/>
  <c r="W283" i="71" s="1"/>
  <c r="U283" i="71" a="1"/>
  <c r="U283" i="71" s="1"/>
  <c r="V283" i="71" a="1"/>
  <c r="V283" i="71" s="1"/>
  <c r="T81" i="71"/>
  <c r="U81" i="71" a="1"/>
  <c r="U81" i="71" s="1"/>
  <c r="S82" i="71"/>
  <c r="V82" i="71" s="1" a="1"/>
  <c r="V82" i="71" s="1"/>
  <c r="W81" i="71" a="1"/>
  <c r="W81" i="71" s="1"/>
  <c r="DR129" i="74" l="1"/>
  <c r="DS128" i="74"/>
  <c r="DV128" i="74" a="1"/>
  <c r="DV128" i="74" s="1"/>
  <c r="DU128" i="74" a="1"/>
  <c r="DU128" i="74" s="1"/>
  <c r="DT128" i="74" a="1"/>
  <c r="DT128" i="74" s="1"/>
  <c r="AS129" i="74"/>
  <c r="AU128" i="74" a="1"/>
  <c r="AU128" i="74" s="1"/>
  <c r="AW128" i="74" a="1"/>
  <c r="AW128" i="74" s="1"/>
  <c r="AT128" i="74"/>
  <c r="AV128" i="74" a="1"/>
  <c r="AV128" i="74" s="1"/>
  <c r="AS327" i="74"/>
  <c r="AU326" i="74" a="1"/>
  <c r="AU326" i="74" s="1"/>
  <c r="AT326" i="74"/>
  <c r="AW326" i="74" a="1"/>
  <c r="AW326" i="74" s="1"/>
  <c r="AV326" i="74" a="1"/>
  <c r="AV326" i="74" s="1"/>
  <c r="DR328" i="74"/>
  <c r="DT327" i="74" a="1"/>
  <c r="DT327" i="74" s="1"/>
  <c r="DV327" i="74" a="1"/>
  <c r="DV327" i="74" s="1"/>
  <c r="DU327" i="74" a="1"/>
  <c r="DU327" i="74" s="1"/>
  <c r="DS327" i="74"/>
  <c r="CV92" i="71" a="1"/>
  <c r="CV92" i="71" s="1"/>
  <c r="CU92" i="71" a="1"/>
  <c r="CU92" i="71" s="1"/>
  <c r="CR93" i="71"/>
  <c r="CS92" i="71"/>
  <c r="CT92" i="71" a="1"/>
  <c r="CT92" i="71" s="1"/>
  <c r="CR289" i="71"/>
  <c r="CV288" i="71" a="1"/>
  <c r="CV288" i="71" s="1"/>
  <c r="CU288" i="71" a="1"/>
  <c r="CU288" i="71" s="1"/>
  <c r="CS288" i="71"/>
  <c r="CT288" i="71" a="1"/>
  <c r="CT288" i="71" s="1"/>
  <c r="T284" i="71"/>
  <c r="S285" i="71"/>
  <c r="U284" i="71" a="1"/>
  <c r="U284" i="71" s="1"/>
  <c r="W284" i="71" a="1"/>
  <c r="W284" i="71" s="1"/>
  <c r="V284" i="71" a="1"/>
  <c r="V284" i="71" s="1"/>
  <c r="T82" i="71"/>
  <c r="U82" i="71" a="1"/>
  <c r="U82" i="71" s="1"/>
  <c r="S83" i="71"/>
  <c r="V83" i="71" s="1" a="1"/>
  <c r="V83" i="71" s="1"/>
  <c r="W82" i="71" a="1"/>
  <c r="W82" i="71" s="1"/>
  <c r="DR329" i="74" l="1"/>
  <c r="DU328" i="74" a="1"/>
  <c r="DU328" i="74" s="1"/>
  <c r="DS328" i="74"/>
  <c r="DT328" i="74" a="1"/>
  <c r="DT328" i="74" s="1"/>
  <c r="DV328" i="74" a="1"/>
  <c r="DV328" i="74" s="1"/>
  <c r="AS328" i="74"/>
  <c r="AW327" i="74" a="1"/>
  <c r="AW327" i="74" s="1"/>
  <c r="AU327" i="74" a="1"/>
  <c r="AU327" i="74" s="1"/>
  <c r="AT327" i="74"/>
  <c r="AV327" i="74" a="1"/>
  <c r="AV327" i="74" s="1"/>
  <c r="AS130" i="74"/>
  <c r="AT129" i="74"/>
  <c r="AW129" i="74" a="1"/>
  <c r="AW129" i="74" s="1"/>
  <c r="AU129" i="74" a="1"/>
  <c r="AU129" i="74" s="1"/>
  <c r="AV129" i="74" a="1"/>
  <c r="AV129" i="74" s="1"/>
  <c r="DR130" i="74"/>
  <c r="DV129" i="74" a="1"/>
  <c r="DV129" i="74" s="1"/>
  <c r="DS129" i="74"/>
  <c r="DT129" i="74" a="1"/>
  <c r="DT129" i="74" s="1"/>
  <c r="DU129" i="74" a="1"/>
  <c r="DU129" i="74" s="1"/>
  <c r="CU93" i="71" a="1"/>
  <c r="CU93" i="71" s="1"/>
  <c r="CT93" i="71" a="1"/>
  <c r="CT93" i="71" s="1"/>
  <c r="CR94" i="71"/>
  <c r="CS93" i="71"/>
  <c r="CV93" i="71" a="1"/>
  <c r="CV93" i="71" s="1"/>
  <c r="CR290" i="71"/>
  <c r="CV289" i="71" a="1"/>
  <c r="CV289" i="71" s="1"/>
  <c r="CT289" i="71" a="1"/>
  <c r="CT289" i="71" s="1"/>
  <c r="CS289" i="71"/>
  <c r="CU289" i="71" a="1"/>
  <c r="CU289" i="71" s="1"/>
  <c r="T285" i="71"/>
  <c r="S286" i="71"/>
  <c r="V285" i="71" a="1"/>
  <c r="V285" i="71" s="1"/>
  <c r="W285" i="71" a="1"/>
  <c r="W285" i="71" s="1"/>
  <c r="U285" i="71" a="1"/>
  <c r="U285" i="71" s="1"/>
  <c r="T83" i="71"/>
  <c r="U83" i="71" a="1"/>
  <c r="U83" i="71" s="1"/>
  <c r="S84" i="71"/>
  <c r="V84" i="71" s="1" a="1"/>
  <c r="V84" i="71" s="1"/>
  <c r="W83" i="71" a="1"/>
  <c r="W83" i="71" s="1"/>
  <c r="DR131" i="74" l="1"/>
  <c r="DS130" i="74"/>
  <c r="DV130" i="74" a="1"/>
  <c r="DV130" i="74" s="1"/>
  <c r="DT130" i="74" a="1"/>
  <c r="DT130" i="74" s="1"/>
  <c r="DU130" i="74" a="1"/>
  <c r="DU130" i="74" s="1"/>
  <c r="AS131" i="74"/>
  <c r="AT130" i="74"/>
  <c r="AW130" i="74" a="1"/>
  <c r="AW130" i="74" s="1"/>
  <c r="AV130" i="74" a="1"/>
  <c r="AV130" i="74" s="1"/>
  <c r="AU130" i="74" a="1"/>
  <c r="AU130" i="74" s="1"/>
  <c r="AS329" i="74"/>
  <c r="AV328" i="74" a="1"/>
  <c r="AV328" i="74" s="1"/>
  <c r="AW328" i="74" a="1"/>
  <c r="AW328" i="74" s="1"/>
  <c r="AU328" i="74" a="1"/>
  <c r="AU328" i="74" s="1"/>
  <c r="AT328" i="74"/>
  <c r="DR330" i="74"/>
  <c r="DT329" i="74" a="1"/>
  <c r="DT329" i="74" s="1"/>
  <c r="DV329" i="74" a="1"/>
  <c r="DV329" i="74" s="1"/>
  <c r="DU329" i="74" a="1"/>
  <c r="DU329" i="74" s="1"/>
  <c r="DS329" i="74"/>
  <c r="CS290" i="71"/>
  <c r="CT290" i="71" a="1"/>
  <c r="CT290" i="71" s="1"/>
  <c r="CR291" i="71"/>
  <c r="CU290" i="71" a="1"/>
  <c r="CU290" i="71" s="1"/>
  <c r="CV290" i="71" a="1"/>
  <c r="CV290" i="71" s="1"/>
  <c r="CS94" i="71"/>
  <c r="CT94" i="71" a="1"/>
  <c r="CT94" i="71" s="1"/>
  <c r="CR95" i="71"/>
  <c r="CV94" i="71" a="1"/>
  <c r="CV94" i="71" s="1"/>
  <c r="CU94" i="71" a="1"/>
  <c r="CU94" i="71" s="1"/>
  <c r="S287" i="71"/>
  <c r="T286" i="71"/>
  <c r="W286" i="71" a="1"/>
  <c r="W286" i="71" s="1"/>
  <c r="V286" i="71" a="1"/>
  <c r="V286" i="71" s="1"/>
  <c r="U286" i="71" a="1"/>
  <c r="U286" i="71" s="1"/>
  <c r="T84" i="71"/>
  <c r="U84" i="71" a="1"/>
  <c r="U84" i="71" s="1"/>
  <c r="S85" i="71"/>
  <c r="V85" i="71" s="1" a="1"/>
  <c r="V85" i="71" s="1"/>
  <c r="W84" i="71" a="1"/>
  <c r="W84" i="71" s="1"/>
  <c r="AS132" i="74" l="1"/>
  <c r="AW131" i="74" a="1"/>
  <c r="AW131" i="74" s="1"/>
  <c r="AT131" i="74"/>
  <c r="AV131" i="74" a="1"/>
  <c r="AV131" i="74" s="1"/>
  <c r="AU131" i="74" a="1"/>
  <c r="AU131" i="74" s="1"/>
  <c r="DR331" i="74"/>
  <c r="DV330" i="74" a="1"/>
  <c r="DV330" i="74" s="1"/>
  <c r="DT330" i="74" a="1"/>
  <c r="DT330" i="74" s="1"/>
  <c r="DS330" i="74"/>
  <c r="DU330" i="74" a="1"/>
  <c r="DU330" i="74" s="1"/>
  <c r="AS330" i="74"/>
  <c r="AT329" i="74"/>
  <c r="AU329" i="74" a="1"/>
  <c r="AU329" i="74" s="1"/>
  <c r="AV329" i="74" a="1"/>
  <c r="AV329" i="74" s="1"/>
  <c r="AW329" i="74" a="1"/>
  <c r="AW329" i="74" s="1"/>
  <c r="DR132" i="74"/>
  <c r="DS131" i="74"/>
  <c r="DV131" i="74" a="1"/>
  <c r="DV131" i="74" s="1"/>
  <c r="DU131" i="74" a="1"/>
  <c r="DU131" i="74" s="1"/>
  <c r="DT131" i="74" a="1"/>
  <c r="DT131" i="74" s="1"/>
  <c r="CV291" i="71" a="1"/>
  <c r="CV291" i="71" s="1"/>
  <c r="CS291" i="71"/>
  <c r="CT291" i="71" a="1"/>
  <c r="CT291" i="71" s="1"/>
  <c r="CR292" i="71"/>
  <c r="CU291" i="71" a="1"/>
  <c r="CU291" i="71" s="1"/>
  <c r="CS95" i="71"/>
  <c r="CV95" i="71" a="1"/>
  <c r="CV95" i="71" s="1"/>
  <c r="CR96" i="71"/>
  <c r="CT95" i="71" a="1"/>
  <c r="CT95" i="71" s="1"/>
  <c r="CU95" i="71" a="1"/>
  <c r="CU95" i="71" s="1"/>
  <c r="T287" i="71"/>
  <c r="S288" i="71"/>
  <c r="V287" i="71" a="1"/>
  <c r="V287" i="71" s="1"/>
  <c r="W287" i="71" a="1"/>
  <c r="W287" i="71" s="1"/>
  <c r="U287" i="71" a="1"/>
  <c r="U287" i="71" s="1"/>
  <c r="T85" i="71"/>
  <c r="U85" i="71" a="1"/>
  <c r="U85" i="71" s="1"/>
  <c r="S86" i="71"/>
  <c r="V86" i="71" s="1" a="1"/>
  <c r="V86" i="71" s="1"/>
  <c r="W85" i="71" a="1"/>
  <c r="W85" i="71" s="1"/>
  <c r="DR332" i="74" l="1"/>
  <c r="DV331" i="74" a="1"/>
  <c r="DV331" i="74" s="1"/>
  <c r="DU331" i="74" a="1"/>
  <c r="DU331" i="74" s="1"/>
  <c r="DS331" i="74"/>
  <c r="DT331" i="74" a="1"/>
  <c r="DT331" i="74" s="1"/>
  <c r="AS331" i="74"/>
  <c r="AU330" i="74" a="1"/>
  <c r="AU330" i="74" s="1"/>
  <c r="AW330" i="74" a="1"/>
  <c r="AW330" i="74" s="1"/>
  <c r="AV330" i="74" a="1"/>
  <c r="AV330" i="74" s="1"/>
  <c r="AT330" i="74"/>
  <c r="DR133" i="74"/>
  <c r="DV132" i="74" a="1"/>
  <c r="DV132" i="74" s="1"/>
  <c r="DS132" i="74"/>
  <c r="DU132" i="74" a="1"/>
  <c r="DU132" i="74" s="1"/>
  <c r="DT132" i="74" a="1"/>
  <c r="DT132" i="74" s="1"/>
  <c r="AS133" i="74"/>
  <c r="AW132" i="74" a="1"/>
  <c r="AW132" i="74" s="1"/>
  <c r="AT132" i="74"/>
  <c r="AV132" i="74" a="1"/>
  <c r="AV132" i="74" s="1"/>
  <c r="AU132" i="74" a="1"/>
  <c r="AU132" i="74" s="1"/>
  <c r="CV96" i="71" a="1"/>
  <c r="CV96" i="71" s="1"/>
  <c r="CU96" i="71" a="1"/>
  <c r="CU96" i="71" s="1"/>
  <c r="CR97" i="71"/>
  <c r="CS96" i="71"/>
  <c r="CT96" i="71" a="1"/>
  <c r="CT96" i="71" s="1"/>
  <c r="CU292" i="71" a="1"/>
  <c r="CU292" i="71" s="1"/>
  <c r="CV292" i="71" a="1"/>
  <c r="CV292" i="71" s="1"/>
  <c r="CS292" i="71"/>
  <c r="CT292" i="71" a="1"/>
  <c r="CT292" i="71" s="1"/>
  <c r="CR293" i="71"/>
  <c r="T288" i="71"/>
  <c r="V288" i="71" a="1"/>
  <c r="V288" i="71" s="1"/>
  <c r="W288" i="71" a="1"/>
  <c r="W288" i="71" s="1"/>
  <c r="U288" i="71" a="1"/>
  <c r="U288" i="71" s="1"/>
  <c r="S289" i="71"/>
  <c r="T86" i="71"/>
  <c r="U86" i="71" a="1"/>
  <c r="U86" i="71" s="1"/>
  <c r="S87" i="71"/>
  <c r="V87" i="71" s="1" a="1"/>
  <c r="V87" i="71" s="1"/>
  <c r="W86" i="71" a="1"/>
  <c r="W86" i="71" s="1"/>
  <c r="AS134" i="74" l="1"/>
  <c r="AW133" i="74" a="1"/>
  <c r="AW133" i="74" s="1"/>
  <c r="AT133" i="74"/>
  <c r="AV133" i="74" a="1"/>
  <c r="AV133" i="74" s="1"/>
  <c r="AU133" i="74" a="1"/>
  <c r="AU133" i="74" s="1"/>
  <c r="DR134" i="74"/>
  <c r="DV133" i="74" a="1"/>
  <c r="DV133" i="74" s="1"/>
  <c r="DS133" i="74"/>
  <c r="DU133" i="74" a="1"/>
  <c r="DU133" i="74" s="1"/>
  <c r="DT133" i="74" a="1"/>
  <c r="DT133" i="74" s="1"/>
  <c r="AS332" i="74"/>
  <c r="AT331" i="74"/>
  <c r="AW331" i="74" a="1"/>
  <c r="AW331" i="74" s="1"/>
  <c r="AV331" i="74" a="1"/>
  <c r="AV331" i="74" s="1"/>
  <c r="AU331" i="74" a="1"/>
  <c r="AU331" i="74" s="1"/>
  <c r="DR333" i="74"/>
  <c r="DU332" i="74" a="1"/>
  <c r="DU332" i="74" s="1"/>
  <c r="DT332" i="74" a="1"/>
  <c r="DT332" i="74" s="1"/>
  <c r="DV332" i="74" a="1"/>
  <c r="DV332" i="74" s="1"/>
  <c r="DS332" i="74"/>
  <c r="CU97" i="71" a="1"/>
  <c r="CU97" i="71" s="1"/>
  <c r="CT97" i="71" a="1"/>
  <c r="CT97" i="71" s="1"/>
  <c r="CR98" i="71"/>
  <c r="CS97" i="71"/>
  <c r="CV97" i="71" a="1"/>
  <c r="CV97" i="71" s="1"/>
  <c r="CT293" i="71" a="1"/>
  <c r="CT293" i="71" s="1"/>
  <c r="CR294" i="71"/>
  <c r="CU293" i="71" a="1"/>
  <c r="CU293" i="71" s="1"/>
  <c r="CV293" i="71" a="1"/>
  <c r="CV293" i="71" s="1"/>
  <c r="CS293" i="71"/>
  <c r="V289" i="71" a="1"/>
  <c r="V289" i="71" s="1"/>
  <c r="W289" i="71" a="1"/>
  <c r="W289" i="71" s="1"/>
  <c r="U289" i="71" a="1"/>
  <c r="U289" i="71" s="1"/>
  <c r="S290" i="71"/>
  <c r="T289" i="71"/>
  <c r="T87" i="71"/>
  <c r="U87" i="71" a="1"/>
  <c r="U87" i="71" s="1"/>
  <c r="S88" i="71"/>
  <c r="V88" i="71" s="1" a="1"/>
  <c r="V88" i="71" s="1"/>
  <c r="W87" i="71" a="1"/>
  <c r="W87" i="71" s="1"/>
  <c r="DR334" i="74" l="1"/>
  <c r="DU333" i="74" a="1"/>
  <c r="DU333" i="74" s="1"/>
  <c r="DV333" i="74" a="1"/>
  <c r="DV333" i="74" s="1"/>
  <c r="DT333" i="74" a="1"/>
  <c r="DT333" i="74" s="1"/>
  <c r="DS333" i="74"/>
  <c r="AS333" i="74"/>
  <c r="AU332" i="74" a="1"/>
  <c r="AU332" i="74" s="1"/>
  <c r="AW332" i="74" a="1"/>
  <c r="AW332" i="74" s="1"/>
  <c r="AT332" i="74"/>
  <c r="AV332" i="74" a="1"/>
  <c r="AV332" i="74" s="1"/>
  <c r="DR135" i="74"/>
  <c r="DV134" i="74" a="1"/>
  <c r="DV134" i="74" s="1"/>
  <c r="DS134" i="74"/>
  <c r="DU134" i="74" a="1"/>
  <c r="DU134" i="74" s="1"/>
  <c r="DT134" i="74" a="1"/>
  <c r="DT134" i="74" s="1"/>
  <c r="AS135" i="74"/>
  <c r="AW134" i="74" a="1"/>
  <c r="AW134" i="74" s="1"/>
  <c r="AU134" i="74" a="1"/>
  <c r="AU134" i="74" s="1"/>
  <c r="AT134" i="74"/>
  <c r="AV134" i="74" a="1"/>
  <c r="AV134" i="74" s="1"/>
  <c r="CS294" i="71"/>
  <c r="CT294" i="71" a="1"/>
  <c r="CT294" i="71" s="1"/>
  <c r="CR295" i="71"/>
  <c r="CU294" i="71" a="1"/>
  <c r="CU294" i="71" s="1"/>
  <c r="CV294" i="71" a="1"/>
  <c r="CV294" i="71" s="1"/>
  <c r="CS98" i="71"/>
  <c r="CT98" i="71" a="1"/>
  <c r="CT98" i="71" s="1"/>
  <c r="CR99" i="71"/>
  <c r="CV98" i="71" a="1"/>
  <c r="CV98" i="71" s="1"/>
  <c r="CU98" i="71" a="1"/>
  <c r="CU98" i="71" s="1"/>
  <c r="U290" i="71" a="1"/>
  <c r="U290" i="71" s="1"/>
  <c r="S291" i="71"/>
  <c r="V290" i="71" a="1"/>
  <c r="V290" i="71" s="1"/>
  <c r="T290" i="71"/>
  <c r="W290" i="71" a="1"/>
  <c r="W290" i="71" s="1"/>
  <c r="T88" i="71"/>
  <c r="U88" i="71" a="1"/>
  <c r="U88" i="71" s="1"/>
  <c r="S89" i="71"/>
  <c r="V89" i="71" s="1" a="1"/>
  <c r="V89" i="71" s="1"/>
  <c r="W88" i="71" a="1"/>
  <c r="W88" i="71" s="1"/>
  <c r="AS334" i="74" l="1"/>
  <c r="AW333" i="74" a="1"/>
  <c r="AW333" i="74" s="1"/>
  <c r="AT333" i="74"/>
  <c r="AV333" i="74" a="1"/>
  <c r="AV333" i="74" s="1"/>
  <c r="AU333" i="74" a="1"/>
  <c r="AU333" i="74" s="1"/>
  <c r="AS136" i="74"/>
  <c r="AV135" i="74" a="1"/>
  <c r="AV135" i="74" s="1"/>
  <c r="AT135" i="74"/>
  <c r="AW135" i="74" a="1"/>
  <c r="AW135" i="74" s="1"/>
  <c r="AU135" i="74" a="1"/>
  <c r="AU135" i="74" s="1"/>
  <c r="DR136" i="74"/>
  <c r="DV135" i="74" a="1"/>
  <c r="DV135" i="74" s="1"/>
  <c r="DS135" i="74"/>
  <c r="DT135" i="74" a="1"/>
  <c r="DT135" i="74" s="1"/>
  <c r="DU135" i="74" a="1"/>
  <c r="DU135" i="74" s="1"/>
  <c r="DR335" i="74"/>
  <c r="DT334" i="74" a="1"/>
  <c r="DT334" i="74" s="1"/>
  <c r="DS334" i="74"/>
  <c r="DU334" i="74" a="1"/>
  <c r="DU334" i="74" s="1"/>
  <c r="DV334" i="74" a="1"/>
  <c r="DV334" i="74" s="1"/>
  <c r="CS99" i="71"/>
  <c r="CV99" i="71" a="1"/>
  <c r="CV99" i="71" s="1"/>
  <c r="CR100" i="71"/>
  <c r="CT99" i="71" a="1"/>
  <c r="CT99" i="71" s="1"/>
  <c r="CU99" i="71" a="1"/>
  <c r="CU99" i="71" s="1"/>
  <c r="CV295" i="71" a="1"/>
  <c r="CV295" i="71" s="1"/>
  <c r="CS295" i="71"/>
  <c r="CT295" i="71" a="1"/>
  <c r="CT295" i="71" s="1"/>
  <c r="CR296" i="71"/>
  <c r="CU295" i="71" a="1"/>
  <c r="CU295" i="71" s="1"/>
  <c r="T291" i="71"/>
  <c r="U291" i="71" a="1"/>
  <c r="U291" i="71" s="1"/>
  <c r="S292" i="71"/>
  <c r="V291" i="71" a="1"/>
  <c r="V291" i="71" s="1"/>
  <c r="W291" i="71" a="1"/>
  <c r="W291" i="71" s="1"/>
  <c r="T89" i="71"/>
  <c r="U89" i="71" a="1"/>
  <c r="U89" i="71" s="1"/>
  <c r="S90" i="71"/>
  <c r="V90" i="71" s="1" a="1"/>
  <c r="V90" i="71" s="1"/>
  <c r="W89" i="71" a="1"/>
  <c r="W89" i="71" s="1"/>
  <c r="AS137" i="74" l="1"/>
  <c r="AW136" i="74" a="1"/>
  <c r="AW136" i="74" s="1"/>
  <c r="AU136" i="74" a="1"/>
  <c r="AU136" i="74" s="1"/>
  <c r="AT136" i="74"/>
  <c r="AV136" i="74" a="1"/>
  <c r="AV136" i="74" s="1"/>
  <c r="DR336" i="74"/>
  <c r="DU335" i="74" a="1"/>
  <c r="DU335" i="74" s="1"/>
  <c r="DS335" i="74"/>
  <c r="DV335" i="74" a="1"/>
  <c r="DV335" i="74" s="1"/>
  <c r="DT335" i="74" a="1"/>
  <c r="DT335" i="74" s="1"/>
  <c r="DR137" i="74"/>
  <c r="DV136" i="74" a="1"/>
  <c r="DV136" i="74" s="1"/>
  <c r="DS136" i="74"/>
  <c r="DU136" i="74" a="1"/>
  <c r="DU136" i="74" s="1"/>
  <c r="DT136" i="74" a="1"/>
  <c r="DT136" i="74" s="1"/>
  <c r="AS335" i="74"/>
  <c r="AU334" i="74" a="1"/>
  <c r="AU334" i="74" s="1"/>
  <c r="AT334" i="74"/>
  <c r="AV334" i="74" a="1"/>
  <c r="AV334" i="74" s="1"/>
  <c r="AW334" i="74" a="1"/>
  <c r="AW334" i="74" s="1"/>
  <c r="CV100" i="71" a="1"/>
  <c r="CV100" i="71" s="1"/>
  <c r="CU100" i="71" a="1"/>
  <c r="CU100" i="71" s="1"/>
  <c r="CR101" i="71"/>
  <c r="CS100" i="71"/>
  <c r="CT100" i="71" a="1"/>
  <c r="CT100" i="71" s="1"/>
  <c r="CU296" i="71" a="1"/>
  <c r="CU296" i="71" s="1"/>
  <c r="CV296" i="71" a="1"/>
  <c r="CV296" i="71" s="1"/>
  <c r="CS296" i="71"/>
  <c r="CT296" i="71" a="1"/>
  <c r="CT296" i="71" s="1"/>
  <c r="CR297" i="71"/>
  <c r="W292" i="71" a="1"/>
  <c r="W292" i="71" s="1"/>
  <c r="U292" i="71" a="1"/>
  <c r="U292" i="71" s="1"/>
  <c r="V292" i="71" a="1"/>
  <c r="V292" i="71" s="1"/>
  <c r="T292" i="71"/>
  <c r="S293" i="71"/>
  <c r="T90" i="71"/>
  <c r="U90" i="71" a="1"/>
  <c r="U90" i="71" s="1"/>
  <c r="S91" i="71"/>
  <c r="V91" i="71" s="1" a="1"/>
  <c r="V91" i="71" s="1"/>
  <c r="W90" i="71" a="1"/>
  <c r="W90" i="71" s="1"/>
  <c r="AS336" i="74" l="1"/>
  <c r="AU335" i="74" a="1"/>
  <c r="AU335" i="74" s="1"/>
  <c r="AT335" i="74"/>
  <c r="AW335" i="74" a="1"/>
  <c r="AW335" i="74" s="1"/>
  <c r="AV335" i="74" a="1"/>
  <c r="AV335" i="74" s="1"/>
  <c r="DR337" i="74"/>
  <c r="DT336" i="74" a="1"/>
  <c r="DT336" i="74" s="1"/>
  <c r="DU336" i="74" a="1"/>
  <c r="DU336" i="74" s="1"/>
  <c r="DS336" i="74"/>
  <c r="DV336" i="74" a="1"/>
  <c r="DV336" i="74" s="1"/>
  <c r="DR138" i="74"/>
  <c r="DV137" i="74" a="1"/>
  <c r="DV137" i="74" s="1"/>
  <c r="DS137" i="74"/>
  <c r="DT137" i="74" a="1"/>
  <c r="DT137" i="74" s="1"/>
  <c r="DU137" i="74" a="1"/>
  <c r="DU137" i="74" s="1"/>
  <c r="AS138" i="74"/>
  <c r="AV137" i="74" a="1"/>
  <c r="AV137" i="74" s="1"/>
  <c r="AT137" i="74"/>
  <c r="AW137" i="74" a="1"/>
  <c r="AW137" i="74" s="1"/>
  <c r="AU137" i="74" a="1"/>
  <c r="AU137" i="74" s="1"/>
  <c r="CU101" i="71" a="1"/>
  <c r="CU101" i="71" s="1"/>
  <c r="CT101" i="71" a="1"/>
  <c r="CT101" i="71" s="1"/>
  <c r="CR102" i="71"/>
  <c r="CS101" i="71"/>
  <c r="CV101" i="71" a="1"/>
  <c r="CV101" i="71" s="1"/>
  <c r="CT297" i="71" a="1"/>
  <c r="CT297" i="71" s="1"/>
  <c r="CR298" i="71"/>
  <c r="CU297" i="71" a="1"/>
  <c r="CU297" i="71" s="1"/>
  <c r="CV297" i="71" a="1"/>
  <c r="CV297" i="71" s="1"/>
  <c r="CS297" i="71"/>
  <c r="V293" i="71" a="1"/>
  <c r="V293" i="71" s="1"/>
  <c r="W293" i="71" a="1"/>
  <c r="W293" i="71" s="1"/>
  <c r="U293" i="71" a="1"/>
  <c r="U293" i="71" s="1"/>
  <c r="S294" i="71"/>
  <c r="T293" i="71"/>
  <c r="T91" i="71"/>
  <c r="U91" i="71" a="1"/>
  <c r="U91" i="71" s="1"/>
  <c r="S92" i="71"/>
  <c r="V92" i="71" s="1" a="1"/>
  <c r="V92" i="71" s="1"/>
  <c r="W91" i="71" a="1"/>
  <c r="W91" i="71" s="1"/>
  <c r="AS139" i="74" l="1"/>
  <c r="AU138" i="74" a="1"/>
  <c r="AU138" i="74" s="1"/>
  <c r="AW138" i="74" a="1"/>
  <c r="AW138" i="74" s="1"/>
  <c r="AT138" i="74"/>
  <c r="AV138" i="74" a="1"/>
  <c r="AV138" i="74" s="1"/>
  <c r="DR139" i="74"/>
  <c r="DV138" i="74" a="1"/>
  <c r="DV138" i="74" s="1"/>
  <c r="DS138" i="74"/>
  <c r="DU138" i="74" a="1"/>
  <c r="DU138" i="74" s="1"/>
  <c r="DT138" i="74" a="1"/>
  <c r="DT138" i="74" s="1"/>
  <c r="DR338" i="74"/>
  <c r="DU337" i="74" a="1"/>
  <c r="DU337" i="74" s="1"/>
  <c r="DS337" i="74"/>
  <c r="DT337" i="74" a="1"/>
  <c r="DT337" i="74" s="1"/>
  <c r="DV337" i="74" a="1"/>
  <c r="DV337" i="74" s="1"/>
  <c r="AS337" i="74"/>
  <c r="AU336" i="74" a="1"/>
  <c r="AU336" i="74" s="1"/>
  <c r="AT336" i="74"/>
  <c r="AV336" i="74" a="1"/>
  <c r="AV336" i="74" s="1"/>
  <c r="AW336" i="74" a="1"/>
  <c r="AW336" i="74" s="1"/>
  <c r="CS102" i="71"/>
  <c r="CT102" i="71" a="1"/>
  <c r="CT102" i="71" s="1"/>
  <c r="CV102" i="71" a="1"/>
  <c r="CV102" i="71" s="1"/>
  <c r="CR103" i="71"/>
  <c r="CU102" i="71" a="1"/>
  <c r="CU102" i="71" s="1"/>
  <c r="CS298" i="71"/>
  <c r="CT298" i="71" a="1"/>
  <c r="CT298" i="71" s="1"/>
  <c r="CR299" i="71"/>
  <c r="CU298" i="71" a="1"/>
  <c r="CU298" i="71" s="1"/>
  <c r="CV298" i="71" a="1"/>
  <c r="CV298" i="71" s="1"/>
  <c r="U294" i="71" a="1"/>
  <c r="U294" i="71" s="1"/>
  <c r="S295" i="71"/>
  <c r="V294" i="71" a="1"/>
  <c r="V294" i="71" s="1"/>
  <c r="T294" i="71"/>
  <c r="W294" i="71" a="1"/>
  <c r="W294" i="71" s="1"/>
  <c r="T92" i="71"/>
  <c r="U92" i="71" a="1"/>
  <c r="U92" i="71" s="1"/>
  <c r="S93" i="71"/>
  <c r="V93" i="71" s="1" a="1"/>
  <c r="V93" i="71" s="1"/>
  <c r="W92" i="71" a="1"/>
  <c r="W92" i="71" s="1"/>
  <c r="AS338" i="74" l="1"/>
  <c r="AV337" i="74" a="1"/>
  <c r="AV337" i="74" s="1"/>
  <c r="AU337" i="74" a="1"/>
  <c r="AU337" i="74" s="1"/>
  <c r="AT337" i="74"/>
  <c r="AW337" i="74" a="1"/>
  <c r="AW337" i="74" s="1"/>
  <c r="DR140" i="74"/>
  <c r="DS139" i="74"/>
  <c r="DV139" i="74" a="1"/>
  <c r="DV139" i="74" s="1"/>
  <c r="DT139" i="74" a="1"/>
  <c r="DT139" i="74" s="1"/>
  <c r="DU139" i="74" a="1"/>
  <c r="DU139" i="74" s="1"/>
  <c r="DR339" i="74"/>
  <c r="DT338" i="74" a="1"/>
  <c r="DT338" i="74" s="1"/>
  <c r="DS338" i="74"/>
  <c r="DU338" i="74" a="1"/>
  <c r="DU338" i="74" s="1"/>
  <c r="DV338" i="74" a="1"/>
  <c r="DV338" i="74" s="1"/>
  <c r="AS140" i="74"/>
  <c r="AV139" i="74" a="1"/>
  <c r="AV139" i="74" s="1"/>
  <c r="AT139" i="74"/>
  <c r="AW139" i="74" a="1"/>
  <c r="AW139" i="74" s="1"/>
  <c r="AU139" i="74" a="1"/>
  <c r="AU139" i="74" s="1"/>
  <c r="CV299" i="71" a="1"/>
  <c r="CV299" i="71" s="1"/>
  <c r="CS299" i="71"/>
  <c r="CT299" i="71" a="1"/>
  <c r="CT299" i="71" s="1"/>
  <c r="CR300" i="71"/>
  <c r="CU299" i="71" a="1"/>
  <c r="CU299" i="71" s="1"/>
  <c r="CR104" i="71"/>
  <c r="CU103" i="71" a="1"/>
  <c r="CU103" i="71" s="1"/>
  <c r="CT103" i="71" a="1"/>
  <c r="CT103" i="71" s="1"/>
  <c r="CS103" i="71"/>
  <c r="CV103" i="71" a="1"/>
  <c r="CV103" i="71" s="1"/>
  <c r="T295" i="71"/>
  <c r="U295" i="71" a="1"/>
  <c r="U295" i="71" s="1"/>
  <c r="S296" i="71"/>
  <c r="V295" i="71" a="1"/>
  <c r="V295" i="71" s="1"/>
  <c r="W295" i="71" a="1"/>
  <c r="W295" i="71" s="1"/>
  <c r="T93" i="71"/>
  <c r="U93" i="71" a="1"/>
  <c r="U93" i="71" s="1"/>
  <c r="S94" i="71"/>
  <c r="V94" i="71" s="1" a="1"/>
  <c r="V94" i="71" s="1"/>
  <c r="W93" i="71" a="1"/>
  <c r="W93" i="71" s="1"/>
  <c r="AS141" i="74" l="1"/>
  <c r="AV140" i="74" a="1"/>
  <c r="AV140" i="74" s="1"/>
  <c r="AT140" i="74"/>
  <c r="AW140" i="74" a="1"/>
  <c r="AW140" i="74" s="1"/>
  <c r="AU140" i="74" a="1"/>
  <c r="AU140" i="74" s="1"/>
  <c r="DR141" i="74"/>
  <c r="DV140" i="74" a="1"/>
  <c r="DV140" i="74" s="1"/>
  <c r="DS140" i="74"/>
  <c r="DU140" i="74" a="1"/>
  <c r="DU140" i="74" s="1"/>
  <c r="DT140" i="74" a="1"/>
  <c r="DT140" i="74" s="1"/>
  <c r="DR340" i="74"/>
  <c r="DT339" i="74" a="1"/>
  <c r="DT339" i="74" s="1"/>
  <c r="DU339" i="74" a="1"/>
  <c r="DU339" i="74" s="1"/>
  <c r="DV339" i="74" a="1"/>
  <c r="DV339" i="74" s="1"/>
  <c r="DS339" i="74"/>
  <c r="AS339" i="74"/>
  <c r="AT338" i="74"/>
  <c r="AV338" i="74" a="1"/>
  <c r="AV338" i="74" s="1"/>
  <c r="AU338" i="74" a="1"/>
  <c r="AU338" i="74" s="1"/>
  <c r="AW338" i="74" a="1"/>
  <c r="AW338" i="74" s="1"/>
  <c r="CS104" i="71"/>
  <c r="CT104" i="71" a="1"/>
  <c r="CT104" i="71" s="1"/>
  <c r="CR105" i="71"/>
  <c r="CU104" i="71" a="1"/>
  <c r="CU104" i="71" s="1"/>
  <c r="CV104" i="71" a="1"/>
  <c r="CV104" i="71" s="1"/>
  <c r="CU300" i="71" a="1"/>
  <c r="CU300" i="71" s="1"/>
  <c r="CV300" i="71" a="1"/>
  <c r="CV300" i="71" s="1"/>
  <c r="CS300" i="71"/>
  <c r="CR301" i="71"/>
  <c r="CT300" i="71" a="1"/>
  <c r="CT300" i="71" s="1"/>
  <c r="W296" i="71" a="1"/>
  <c r="W296" i="71" s="1"/>
  <c r="U296" i="71" a="1"/>
  <c r="U296" i="71" s="1"/>
  <c r="V296" i="71" a="1"/>
  <c r="V296" i="71" s="1"/>
  <c r="T296" i="71"/>
  <c r="S297" i="71"/>
  <c r="T94" i="71"/>
  <c r="U94" i="71" a="1"/>
  <c r="U94" i="71" s="1"/>
  <c r="S95" i="71"/>
  <c r="V95" i="71" s="1" a="1"/>
  <c r="V95" i="71" s="1"/>
  <c r="W94" i="71" a="1"/>
  <c r="W94" i="71" s="1"/>
  <c r="DR142" i="74" l="1"/>
  <c r="DV141" i="74" a="1"/>
  <c r="DV141" i="74" s="1"/>
  <c r="DS141" i="74"/>
  <c r="DT141" i="74" a="1"/>
  <c r="DT141" i="74" s="1"/>
  <c r="DU141" i="74" a="1"/>
  <c r="DU141" i="74" s="1"/>
  <c r="AS340" i="74"/>
  <c r="AT339" i="74"/>
  <c r="AV339" i="74" a="1"/>
  <c r="AV339" i="74" s="1"/>
  <c r="AU339" i="74" a="1"/>
  <c r="AU339" i="74" s="1"/>
  <c r="AW339" i="74" a="1"/>
  <c r="AW339" i="74" s="1"/>
  <c r="DR341" i="74"/>
  <c r="DT340" i="74" a="1"/>
  <c r="DT340" i="74" s="1"/>
  <c r="DS340" i="74"/>
  <c r="DU340" i="74" a="1"/>
  <c r="DU340" i="74" s="1"/>
  <c r="DV340" i="74" a="1"/>
  <c r="DV340" i="74" s="1"/>
  <c r="AS142" i="74"/>
  <c r="AW141" i="74" a="1"/>
  <c r="AW141" i="74" s="1"/>
  <c r="AV141" i="74" a="1"/>
  <c r="AV141" i="74" s="1"/>
  <c r="AT141" i="74"/>
  <c r="AU141" i="74" a="1"/>
  <c r="AU141" i="74" s="1"/>
  <c r="CS105" i="71"/>
  <c r="CT105" i="71" a="1"/>
  <c r="CT105" i="71" s="1"/>
  <c r="CU105" i="71" a="1"/>
  <c r="CU105" i="71" s="1"/>
  <c r="CR106" i="71"/>
  <c r="CV105" i="71" a="1"/>
  <c r="CV105" i="71" s="1"/>
  <c r="CT301" i="71" a="1"/>
  <c r="CT301" i="71" s="1"/>
  <c r="CU301" i="71" a="1"/>
  <c r="CU301" i="71" s="1"/>
  <c r="CV301" i="71" a="1"/>
  <c r="CV301" i="71" s="1"/>
  <c r="CR302" i="71"/>
  <c r="CS301" i="71"/>
  <c r="V297" i="71" a="1"/>
  <c r="V297" i="71" s="1"/>
  <c r="W297" i="71" a="1"/>
  <c r="W297" i="71" s="1"/>
  <c r="U297" i="71" a="1"/>
  <c r="U297" i="71" s="1"/>
  <c r="S298" i="71"/>
  <c r="T297" i="71"/>
  <c r="T95" i="71"/>
  <c r="U95" i="71" a="1"/>
  <c r="U95" i="71" s="1"/>
  <c r="S96" i="71"/>
  <c r="V96" i="71" s="1" a="1"/>
  <c r="V96" i="71" s="1"/>
  <c r="W95" i="71" a="1"/>
  <c r="W95" i="71" s="1"/>
  <c r="AS341" i="74" l="1"/>
  <c r="AV340" i="74" a="1"/>
  <c r="AV340" i="74" s="1"/>
  <c r="AT340" i="74"/>
  <c r="AW340" i="74" a="1"/>
  <c r="AW340" i="74" s="1"/>
  <c r="AU340" i="74" a="1"/>
  <c r="AU340" i="74" s="1"/>
  <c r="DR342" i="74"/>
  <c r="DT341" i="74" a="1"/>
  <c r="DT341" i="74" s="1"/>
  <c r="DU341" i="74" a="1"/>
  <c r="DU341" i="74" s="1"/>
  <c r="DS341" i="74"/>
  <c r="DV341" i="74" a="1"/>
  <c r="DV341" i="74" s="1"/>
  <c r="AS143" i="74"/>
  <c r="AW142" i="74" a="1"/>
  <c r="AW142" i="74" s="1"/>
  <c r="AT142" i="74"/>
  <c r="AU142" i="74" a="1"/>
  <c r="AU142" i="74" s="1"/>
  <c r="AV142" i="74" a="1"/>
  <c r="AV142" i="74" s="1"/>
  <c r="DR143" i="74"/>
  <c r="DS142" i="74"/>
  <c r="DV142" i="74" a="1"/>
  <c r="DV142" i="74" s="1"/>
  <c r="DT142" i="74" a="1"/>
  <c r="DT142" i="74" s="1"/>
  <c r="DU142" i="74" a="1"/>
  <c r="DU142" i="74" s="1"/>
  <c r="CT106" i="71" a="1"/>
  <c r="CT106" i="71" s="1"/>
  <c r="CR107" i="71"/>
  <c r="CU106" i="71" a="1"/>
  <c r="CU106" i="71" s="1"/>
  <c r="CS106" i="71"/>
  <c r="CV106" i="71" a="1"/>
  <c r="CV106" i="71" s="1"/>
  <c r="CU302" i="71" a="1"/>
  <c r="CU302" i="71" s="1"/>
  <c r="CV302" i="71" a="1"/>
  <c r="CV302" i="71" s="1"/>
  <c r="CS302" i="71"/>
  <c r="CR303" i="71"/>
  <c r="CT302" i="71" a="1"/>
  <c r="CT302" i="71" s="1"/>
  <c r="U298" i="71" a="1"/>
  <c r="U298" i="71" s="1"/>
  <c r="S299" i="71"/>
  <c r="V298" i="71" a="1"/>
  <c r="V298" i="71" s="1"/>
  <c r="T298" i="71"/>
  <c r="W298" i="71" a="1"/>
  <c r="W298" i="71" s="1"/>
  <c r="T96" i="71"/>
  <c r="U96" i="71" a="1"/>
  <c r="U96" i="71" s="1"/>
  <c r="S97" i="71"/>
  <c r="V97" i="71" s="1" a="1"/>
  <c r="V97" i="71" s="1"/>
  <c r="W96" i="71" a="1"/>
  <c r="W96" i="71" s="1"/>
  <c r="DR144" i="74" l="1"/>
  <c r="DS143" i="74"/>
  <c r="DV143" i="74" a="1"/>
  <c r="DV143" i="74" s="1"/>
  <c r="DT143" i="74" a="1"/>
  <c r="DT143" i="74" s="1"/>
  <c r="DU143" i="74" a="1"/>
  <c r="DU143" i="74" s="1"/>
  <c r="AS144" i="74"/>
  <c r="AT143" i="74"/>
  <c r="AW143" i="74" a="1"/>
  <c r="AW143" i="74" s="1"/>
  <c r="AV143" i="74" a="1"/>
  <c r="AV143" i="74" s="1"/>
  <c r="AU143" i="74" a="1"/>
  <c r="AU143" i="74" s="1"/>
  <c r="DR343" i="74"/>
  <c r="DV342" i="74" a="1"/>
  <c r="DV342" i="74" s="1"/>
  <c r="DT342" i="74" a="1"/>
  <c r="DT342" i="74" s="1"/>
  <c r="DU342" i="74" a="1"/>
  <c r="DU342" i="74" s="1"/>
  <c r="DS342" i="74"/>
  <c r="AS342" i="74"/>
  <c r="AV341" i="74" a="1"/>
  <c r="AV341" i="74" s="1"/>
  <c r="AW341" i="74" a="1"/>
  <c r="AW341" i="74" s="1"/>
  <c r="AT341" i="74"/>
  <c r="AU341" i="74" a="1"/>
  <c r="AU341" i="74" s="1"/>
  <c r="CS107" i="71"/>
  <c r="CT107" i="71" a="1"/>
  <c r="CT107" i="71" s="1"/>
  <c r="CR108" i="71"/>
  <c r="CV107" i="71" a="1"/>
  <c r="CV107" i="71" s="1"/>
  <c r="CU107" i="71" a="1"/>
  <c r="CU107" i="71" s="1"/>
  <c r="CS303" i="71"/>
  <c r="CT303" i="71" a="1"/>
  <c r="CT303" i="71" s="1"/>
  <c r="CU303" i="71" a="1"/>
  <c r="CU303" i="71" s="1"/>
  <c r="CV303" i="71" a="1"/>
  <c r="CV303" i="71" s="1"/>
  <c r="CR304" i="71"/>
  <c r="T299" i="71"/>
  <c r="U299" i="71" a="1"/>
  <c r="U299" i="71" s="1"/>
  <c r="S300" i="71"/>
  <c r="V299" i="71" a="1"/>
  <c r="V299" i="71" s="1"/>
  <c r="W299" i="71" a="1"/>
  <c r="W299" i="71" s="1"/>
  <c r="T97" i="71"/>
  <c r="U97" i="71" a="1"/>
  <c r="U97" i="71" s="1"/>
  <c r="S98" i="71"/>
  <c r="V98" i="71" s="1" a="1"/>
  <c r="V98" i="71" s="1"/>
  <c r="W97" i="71" a="1"/>
  <c r="W97" i="71" s="1"/>
  <c r="AS145" i="74" l="1"/>
  <c r="AU144" i="74" a="1"/>
  <c r="AU144" i="74" s="1"/>
  <c r="AT144" i="74"/>
  <c r="AW144" i="74" a="1"/>
  <c r="AW144" i="74" s="1"/>
  <c r="AV144" i="74" a="1"/>
  <c r="AV144" i="74" s="1"/>
  <c r="AS343" i="74"/>
  <c r="AU342" i="74" a="1"/>
  <c r="AU342" i="74" s="1"/>
  <c r="AW342" i="74" a="1"/>
  <c r="AW342" i="74" s="1"/>
  <c r="AT342" i="74"/>
  <c r="AV342" i="74" a="1"/>
  <c r="AV342" i="74" s="1"/>
  <c r="DR344" i="74"/>
  <c r="DU343" i="74" a="1"/>
  <c r="DU343" i="74" s="1"/>
  <c r="DT343" i="74" a="1"/>
  <c r="DT343" i="74" s="1"/>
  <c r="DS343" i="74"/>
  <c r="DV343" i="74" a="1"/>
  <c r="DV343" i="74" s="1"/>
  <c r="DR145" i="74"/>
  <c r="DV144" i="74" a="1"/>
  <c r="DV144" i="74" s="1"/>
  <c r="DS144" i="74"/>
  <c r="DU144" i="74" a="1"/>
  <c r="DU144" i="74" s="1"/>
  <c r="DT144" i="74" a="1"/>
  <c r="DT144" i="74" s="1"/>
  <c r="CT108" i="71" a="1"/>
  <c r="CT108" i="71" s="1"/>
  <c r="CR109" i="71"/>
  <c r="CU108" i="71" a="1"/>
  <c r="CU108" i="71" s="1"/>
  <c r="CS108" i="71"/>
  <c r="CV108" i="71" a="1"/>
  <c r="CV108" i="71" s="1"/>
  <c r="CT304" i="71" a="1"/>
  <c r="CT304" i="71" s="1"/>
  <c r="CU304" i="71" a="1"/>
  <c r="CU304" i="71" s="1"/>
  <c r="CV304" i="71" a="1"/>
  <c r="CV304" i="71" s="1"/>
  <c r="CR305" i="71"/>
  <c r="CS304" i="71"/>
  <c r="W300" i="71" a="1"/>
  <c r="W300" i="71" s="1"/>
  <c r="S301" i="71"/>
  <c r="U300" i="71" a="1"/>
  <c r="U300" i="71" s="1"/>
  <c r="V300" i="71" a="1"/>
  <c r="V300" i="71" s="1"/>
  <c r="T300" i="71"/>
  <c r="T98" i="71"/>
  <c r="U98" i="71" a="1"/>
  <c r="U98" i="71" s="1"/>
  <c r="S99" i="71"/>
  <c r="V99" i="71" s="1" a="1"/>
  <c r="V99" i="71" s="1"/>
  <c r="W98" i="71" a="1"/>
  <c r="W98" i="71" s="1"/>
  <c r="DR146" i="74" l="1"/>
  <c r="DV145" i="74" a="1"/>
  <c r="DV145" i="74" s="1"/>
  <c r="DS145" i="74"/>
  <c r="DU145" i="74" a="1"/>
  <c r="DU145" i="74" s="1"/>
  <c r="DT145" i="74" a="1"/>
  <c r="DT145" i="74" s="1"/>
  <c r="AS344" i="74"/>
  <c r="AT343" i="74"/>
  <c r="AV343" i="74" a="1"/>
  <c r="AV343" i="74" s="1"/>
  <c r="AU343" i="74" a="1"/>
  <c r="AU343" i="74" s="1"/>
  <c r="AW343" i="74" a="1"/>
  <c r="AW343" i="74" s="1"/>
  <c r="DR345" i="74"/>
  <c r="DU344" i="74" a="1"/>
  <c r="DU344" i="74" s="1"/>
  <c r="DT344" i="74" a="1"/>
  <c r="DT344" i="74" s="1"/>
  <c r="DS344" i="74"/>
  <c r="DV344" i="74" a="1"/>
  <c r="DV344" i="74" s="1"/>
  <c r="AS146" i="74"/>
  <c r="AV145" i="74" a="1"/>
  <c r="AV145" i="74" s="1"/>
  <c r="AU145" i="74" a="1"/>
  <c r="AU145" i="74" s="1"/>
  <c r="AT145" i="74"/>
  <c r="AW145" i="74" a="1"/>
  <c r="AW145" i="74" s="1"/>
  <c r="CS109" i="71"/>
  <c r="CV109" i="71" a="1"/>
  <c r="CV109" i="71" s="1"/>
  <c r="CU109" i="71" a="1"/>
  <c r="CU109" i="71" s="1"/>
  <c r="CT109" i="71" a="1"/>
  <c r="CT109" i="71" s="1"/>
  <c r="CR110" i="71"/>
  <c r="CU305" i="71" a="1"/>
  <c r="CU305" i="71" s="1"/>
  <c r="CV305" i="71" a="1"/>
  <c r="CV305" i="71" s="1"/>
  <c r="CT305" i="71" a="1"/>
  <c r="CT305" i="71" s="1"/>
  <c r="CR306" i="71"/>
  <c r="CS305" i="71"/>
  <c r="T301" i="71"/>
  <c r="U301" i="71" a="1"/>
  <c r="U301" i="71" s="1"/>
  <c r="S302" i="71"/>
  <c r="V301" i="71" a="1"/>
  <c r="V301" i="71" s="1"/>
  <c r="W301" i="71" a="1"/>
  <c r="W301" i="71" s="1"/>
  <c r="T99" i="71"/>
  <c r="U99" i="71" a="1"/>
  <c r="U99" i="71" s="1"/>
  <c r="S100" i="71"/>
  <c r="V100" i="71" s="1" a="1"/>
  <c r="V100" i="71" s="1"/>
  <c r="W99" i="71" a="1"/>
  <c r="W99" i="71" s="1"/>
  <c r="AS147" i="74" l="1"/>
  <c r="AT146" i="74"/>
  <c r="AW146" i="74" a="1"/>
  <c r="AW146" i="74" s="1"/>
  <c r="AU146" i="74" a="1"/>
  <c r="AU146" i="74" s="1"/>
  <c r="AV146" i="74" a="1"/>
  <c r="AV146" i="74" s="1"/>
  <c r="AS345" i="74"/>
  <c r="AV344" i="74" a="1"/>
  <c r="AV344" i="74" s="1"/>
  <c r="AU344" i="74" a="1"/>
  <c r="AU344" i="74" s="1"/>
  <c r="AW344" i="74" a="1"/>
  <c r="AW344" i="74" s="1"/>
  <c r="AT344" i="74"/>
  <c r="DR346" i="74"/>
  <c r="DV345" i="74" a="1"/>
  <c r="DV345" i="74" s="1"/>
  <c r="DT345" i="74" a="1"/>
  <c r="DT345" i="74" s="1"/>
  <c r="DU345" i="74" a="1"/>
  <c r="DU345" i="74" s="1"/>
  <c r="DS345" i="74"/>
  <c r="DR147" i="74"/>
  <c r="DV146" i="74" a="1"/>
  <c r="DV146" i="74" s="1"/>
  <c r="DS146" i="74"/>
  <c r="DT146" i="74" a="1"/>
  <c r="DT146" i="74" s="1"/>
  <c r="DU146" i="74" a="1"/>
  <c r="DU146" i="74" s="1"/>
  <c r="CS110" i="71"/>
  <c r="CT110" i="71" a="1"/>
  <c r="CT110" i="71" s="1"/>
  <c r="CU110" i="71" a="1"/>
  <c r="CU110" i="71" s="1"/>
  <c r="CV110" i="71" a="1"/>
  <c r="CV110" i="71" s="1"/>
  <c r="CR111" i="71"/>
  <c r="CS306" i="71"/>
  <c r="CT306" i="71" a="1"/>
  <c r="CT306" i="71" s="1"/>
  <c r="CU306" i="71" a="1"/>
  <c r="CU306" i="71" s="1"/>
  <c r="CV306" i="71" a="1"/>
  <c r="CV306" i="71" s="1"/>
  <c r="CR307" i="71"/>
  <c r="W302" i="71" a="1"/>
  <c r="W302" i="71" s="1"/>
  <c r="S303" i="71"/>
  <c r="V302" i="71" a="1"/>
  <c r="V302" i="71" s="1"/>
  <c r="T302" i="71"/>
  <c r="U302" i="71" a="1"/>
  <c r="U302" i="71" s="1"/>
  <c r="T100" i="71"/>
  <c r="U100" i="71" a="1"/>
  <c r="U100" i="71" s="1"/>
  <c r="S101" i="71"/>
  <c r="V101" i="71" s="1" a="1"/>
  <c r="V101" i="71" s="1"/>
  <c r="W100" i="71" a="1"/>
  <c r="W100" i="71" s="1"/>
  <c r="DR347" i="74" l="1"/>
  <c r="DU346" i="74" a="1"/>
  <c r="DU346" i="74" s="1"/>
  <c r="DT346" i="74" a="1"/>
  <c r="DT346" i="74" s="1"/>
  <c r="DV346" i="74" a="1"/>
  <c r="DV346" i="74" s="1"/>
  <c r="DS346" i="74"/>
  <c r="DR148" i="74"/>
  <c r="DS147" i="74"/>
  <c r="DV147" i="74" a="1"/>
  <c r="DV147" i="74" s="1"/>
  <c r="DU147" i="74" a="1"/>
  <c r="DU147" i="74" s="1"/>
  <c r="DT147" i="74" a="1"/>
  <c r="DT147" i="74" s="1"/>
  <c r="AS346" i="74"/>
  <c r="AW345" i="74" a="1"/>
  <c r="AW345" i="74" s="1"/>
  <c r="AU345" i="74" a="1"/>
  <c r="AU345" i="74" s="1"/>
  <c r="AT345" i="74"/>
  <c r="AV345" i="74" a="1"/>
  <c r="AV345" i="74" s="1"/>
  <c r="AS148" i="74"/>
  <c r="AT147" i="74"/>
  <c r="AW147" i="74" a="1"/>
  <c r="AW147" i="74" s="1"/>
  <c r="AU147" i="74" a="1"/>
  <c r="AU147" i="74" s="1"/>
  <c r="AV147" i="74" a="1"/>
  <c r="AV147" i="74" s="1"/>
  <c r="CS111" i="71"/>
  <c r="CU111" i="71" a="1"/>
  <c r="CU111" i="71" s="1"/>
  <c r="CT111" i="71" a="1"/>
  <c r="CT111" i="71" s="1"/>
  <c r="CV111" i="71" a="1"/>
  <c r="CV111" i="71" s="1"/>
  <c r="CR112" i="71"/>
  <c r="CR308" i="71"/>
  <c r="CU307" i="71" a="1"/>
  <c r="CU307" i="71" s="1"/>
  <c r="CV307" i="71" a="1"/>
  <c r="CV307" i="71" s="1"/>
  <c r="CT307" i="71" a="1"/>
  <c r="CT307" i="71" s="1"/>
  <c r="CS307" i="71"/>
  <c r="W303" i="71" a="1"/>
  <c r="W303" i="71" s="1"/>
  <c r="S304" i="71"/>
  <c r="V303" i="71" a="1"/>
  <c r="V303" i="71" s="1"/>
  <c r="U303" i="71" a="1"/>
  <c r="U303" i="71" s="1"/>
  <c r="T303" i="71"/>
  <c r="T101" i="71"/>
  <c r="U101" i="71" a="1"/>
  <c r="U101" i="71" s="1"/>
  <c r="S102" i="71"/>
  <c r="V102" i="71" s="1" a="1"/>
  <c r="V102" i="71" s="1"/>
  <c r="W101" i="71" a="1"/>
  <c r="W101" i="71" s="1"/>
  <c r="AS149" i="74" l="1"/>
  <c r="AT148" i="74"/>
  <c r="AW148" i="74" a="1"/>
  <c r="AW148" i="74" s="1"/>
  <c r="AV148" i="74" a="1"/>
  <c r="AV148" i="74" s="1"/>
  <c r="AU148" i="74" a="1"/>
  <c r="AU148" i="74" s="1"/>
  <c r="AS347" i="74"/>
  <c r="AW346" i="74" a="1"/>
  <c r="AW346" i="74" s="1"/>
  <c r="AT346" i="74"/>
  <c r="AV346" i="74" a="1"/>
  <c r="AV346" i="74" s="1"/>
  <c r="AU346" i="74" a="1"/>
  <c r="AU346" i="74" s="1"/>
  <c r="DR149" i="74"/>
  <c r="DV148" i="74" a="1"/>
  <c r="DV148" i="74" s="1"/>
  <c r="DS148" i="74"/>
  <c r="DU148" i="74" a="1"/>
  <c r="DU148" i="74" s="1"/>
  <c r="DT148" i="74" a="1"/>
  <c r="DT148" i="74" s="1"/>
  <c r="DR348" i="74"/>
  <c r="DT347" i="74" a="1"/>
  <c r="DT347" i="74" s="1"/>
  <c r="DU347" i="74" a="1"/>
  <c r="DU347" i="74" s="1"/>
  <c r="DS347" i="74"/>
  <c r="DV347" i="74" a="1"/>
  <c r="DV347" i="74" s="1"/>
  <c r="CS308" i="71"/>
  <c r="CT308" i="71" a="1"/>
  <c r="CT308" i="71" s="1"/>
  <c r="CU308" i="71" a="1"/>
  <c r="CU308" i="71" s="1"/>
  <c r="CV308" i="71" a="1"/>
  <c r="CV308" i="71" s="1"/>
  <c r="CR309" i="71"/>
  <c r="CT112" i="71" a="1"/>
  <c r="CT112" i="71" s="1"/>
  <c r="CU112" i="71" a="1"/>
  <c r="CU112" i="71" s="1"/>
  <c r="CS112" i="71"/>
  <c r="CR113" i="71"/>
  <c r="CV112" i="71" a="1"/>
  <c r="CV112" i="71" s="1"/>
  <c r="T304" i="71"/>
  <c r="W304" i="71" a="1"/>
  <c r="W304" i="71" s="1"/>
  <c r="S305" i="71"/>
  <c r="U304" i="71" a="1"/>
  <c r="U304" i="71" s="1"/>
  <c r="V304" i="71" a="1"/>
  <c r="V304" i="71" s="1"/>
  <c r="T102" i="71"/>
  <c r="U102" i="71" a="1"/>
  <c r="U102" i="71" s="1"/>
  <c r="S103" i="71"/>
  <c r="V103" i="71" s="1" a="1"/>
  <c r="V103" i="71" s="1"/>
  <c r="W102" i="71" a="1"/>
  <c r="W102" i="71" s="1"/>
  <c r="DR349" i="74" l="1"/>
  <c r="DS348" i="74"/>
  <c r="DV348" i="74" a="1"/>
  <c r="DV348" i="74" s="1"/>
  <c r="DT348" i="74" a="1"/>
  <c r="DT348" i="74" s="1"/>
  <c r="DU348" i="74" a="1"/>
  <c r="DU348" i="74" s="1"/>
  <c r="DR150" i="74"/>
  <c r="DS149" i="74"/>
  <c r="DV149" i="74" a="1"/>
  <c r="DV149" i="74" s="1"/>
  <c r="DU149" i="74" a="1"/>
  <c r="DU149" i="74" s="1"/>
  <c r="DT149" i="74" a="1"/>
  <c r="DT149" i="74" s="1"/>
  <c r="AS348" i="74"/>
  <c r="AV347" i="74" a="1"/>
  <c r="AV347" i="74" s="1"/>
  <c r="AT347" i="74"/>
  <c r="AU347" i="74" a="1"/>
  <c r="AU347" i="74" s="1"/>
  <c r="AW347" i="74" a="1"/>
  <c r="AW347" i="74" s="1"/>
  <c r="AS150" i="74"/>
  <c r="AW149" i="74" a="1"/>
  <c r="AW149" i="74" s="1"/>
  <c r="AT149" i="74"/>
  <c r="AU149" i="74" a="1"/>
  <c r="AU149" i="74" s="1"/>
  <c r="AV149" i="74" a="1"/>
  <c r="AV149" i="74" s="1"/>
  <c r="CT309" i="71" a="1"/>
  <c r="CT309" i="71" s="1"/>
  <c r="CR310" i="71"/>
  <c r="CU309" i="71" a="1"/>
  <c r="CU309" i="71" s="1"/>
  <c r="CV309" i="71" a="1"/>
  <c r="CV309" i="71" s="1"/>
  <c r="CS309" i="71"/>
  <c r="CT113" i="71" a="1"/>
  <c r="CT113" i="71" s="1"/>
  <c r="CU113" i="71" a="1"/>
  <c r="CU113" i="71" s="1"/>
  <c r="CV113" i="71" a="1"/>
  <c r="CV113" i="71" s="1"/>
  <c r="CS113" i="71"/>
  <c r="CR114" i="71"/>
  <c r="W305" i="71" a="1"/>
  <c r="W305" i="71" s="1"/>
  <c r="S306" i="71"/>
  <c r="V305" i="71" a="1"/>
  <c r="V305" i="71" s="1"/>
  <c r="T305" i="71"/>
  <c r="U305" i="71" a="1"/>
  <c r="U305" i="71" s="1"/>
  <c r="T103" i="71"/>
  <c r="U103" i="71" a="1"/>
  <c r="U103" i="71" s="1"/>
  <c r="S104" i="71"/>
  <c r="V104" i="71" s="1" a="1"/>
  <c r="V104" i="71" s="1"/>
  <c r="W103" i="71" a="1"/>
  <c r="W103" i="71" s="1"/>
  <c r="AS151" i="74" l="1"/>
  <c r="AT150" i="74"/>
  <c r="AW150" i="74" a="1"/>
  <c r="AW150" i="74" s="1"/>
  <c r="AV150" i="74" a="1"/>
  <c r="AV150" i="74" s="1"/>
  <c r="AU150" i="74" a="1"/>
  <c r="AU150" i="74" s="1"/>
  <c r="DR151" i="74"/>
  <c r="DV150" i="74" a="1"/>
  <c r="DV150" i="74" s="1"/>
  <c r="DS150" i="74"/>
  <c r="DU150" i="74" a="1"/>
  <c r="DU150" i="74" s="1"/>
  <c r="DT150" i="74" a="1"/>
  <c r="DT150" i="74" s="1"/>
  <c r="AS349" i="74"/>
  <c r="AW348" i="74" a="1"/>
  <c r="AW348" i="74" s="1"/>
  <c r="AU348" i="74" a="1"/>
  <c r="AU348" i="74" s="1"/>
  <c r="AT348" i="74"/>
  <c r="AV348" i="74" a="1"/>
  <c r="AV348" i="74" s="1"/>
  <c r="DR350" i="74"/>
  <c r="DT349" i="74" a="1"/>
  <c r="DT349" i="74" s="1"/>
  <c r="DV349" i="74" a="1"/>
  <c r="DV349" i="74" s="1"/>
  <c r="DS349" i="74"/>
  <c r="DU349" i="74" a="1"/>
  <c r="DU349" i="74" s="1"/>
  <c r="CS114" i="71"/>
  <c r="CT114" i="71" a="1"/>
  <c r="CT114" i="71" s="1"/>
  <c r="CU114" i="71" a="1"/>
  <c r="CU114" i="71" s="1"/>
  <c r="CR115" i="71"/>
  <c r="CV114" i="71" a="1"/>
  <c r="CV114" i="71" s="1"/>
  <c r="CS310" i="71"/>
  <c r="CT310" i="71" a="1"/>
  <c r="CT310" i="71" s="1"/>
  <c r="CR311" i="71"/>
  <c r="CU310" i="71" a="1"/>
  <c r="CU310" i="71" s="1"/>
  <c r="CV310" i="71" a="1"/>
  <c r="CV310" i="71" s="1"/>
  <c r="T306" i="71"/>
  <c r="W306" i="71" a="1"/>
  <c r="W306" i="71" s="1"/>
  <c r="U306" i="71" a="1"/>
  <c r="U306" i="71" s="1"/>
  <c r="V306" i="71" a="1"/>
  <c r="V306" i="71" s="1"/>
  <c r="S307" i="71"/>
  <c r="T104" i="71"/>
  <c r="U104" i="71" a="1"/>
  <c r="U104" i="71" s="1"/>
  <c r="S105" i="71"/>
  <c r="V105" i="71" s="1" a="1"/>
  <c r="V105" i="71" s="1"/>
  <c r="W104" i="71" a="1"/>
  <c r="W104" i="71" s="1"/>
  <c r="DR351" i="74" l="1"/>
  <c r="DV350" i="74" a="1"/>
  <c r="DV350" i="74" s="1"/>
  <c r="DU350" i="74" a="1"/>
  <c r="DU350" i="74" s="1"/>
  <c r="DT350" i="74" a="1"/>
  <c r="DT350" i="74" s="1"/>
  <c r="DS350" i="74"/>
  <c r="DR152" i="74"/>
  <c r="DS151" i="74"/>
  <c r="DV151" i="74" a="1"/>
  <c r="DV151" i="74" s="1"/>
  <c r="DU151" i="74" a="1"/>
  <c r="DU151" i="74" s="1"/>
  <c r="DT151" i="74" a="1"/>
  <c r="DT151" i="74" s="1"/>
  <c r="AS350" i="74"/>
  <c r="AW349" i="74" a="1"/>
  <c r="AW349" i="74" s="1"/>
  <c r="AU349" i="74" a="1"/>
  <c r="AU349" i="74" s="1"/>
  <c r="AT349" i="74"/>
  <c r="AV349" i="74" a="1"/>
  <c r="AV349" i="74" s="1"/>
  <c r="AS152" i="74"/>
  <c r="AW151" i="74" a="1"/>
  <c r="AW151" i="74" s="1"/>
  <c r="AT151" i="74"/>
  <c r="AU151" i="74" a="1"/>
  <c r="AU151" i="74" s="1"/>
  <c r="AV151" i="74" a="1"/>
  <c r="AV151" i="74" s="1"/>
  <c r="CT115" i="71" a="1"/>
  <c r="CT115" i="71" s="1"/>
  <c r="CU115" i="71" a="1"/>
  <c r="CU115" i="71" s="1"/>
  <c r="CR116" i="71"/>
  <c r="CS115" i="71"/>
  <c r="CV115" i="71" a="1"/>
  <c r="CV115" i="71" s="1"/>
  <c r="CV311" i="71" a="1"/>
  <c r="CV311" i="71" s="1"/>
  <c r="CS311" i="71"/>
  <c r="CT311" i="71" a="1"/>
  <c r="CT311" i="71" s="1"/>
  <c r="CR312" i="71"/>
  <c r="CU311" i="71" a="1"/>
  <c r="CU311" i="71" s="1"/>
  <c r="V307" i="71" a="1"/>
  <c r="V307" i="71" s="1"/>
  <c r="W307" i="71" a="1"/>
  <c r="W307" i="71" s="1"/>
  <c r="S308" i="71"/>
  <c r="T307" i="71"/>
  <c r="U307" i="71" a="1"/>
  <c r="U307" i="71" s="1"/>
  <c r="T105" i="71"/>
  <c r="U105" i="71" a="1"/>
  <c r="U105" i="71" s="1"/>
  <c r="S106" i="71"/>
  <c r="V106" i="71" s="1" a="1"/>
  <c r="V106" i="71" s="1"/>
  <c r="W105" i="71" a="1"/>
  <c r="W105" i="71" s="1"/>
  <c r="DR153" i="74" l="1"/>
  <c r="DV152" i="74" a="1"/>
  <c r="DV152" i="74" s="1"/>
  <c r="DS152" i="74"/>
  <c r="DT152" i="74" a="1"/>
  <c r="DT152" i="74" s="1"/>
  <c r="DU152" i="74" a="1"/>
  <c r="DU152" i="74" s="1"/>
  <c r="AS153" i="74"/>
  <c r="AT152" i="74"/>
  <c r="AV152" i="74" a="1"/>
  <c r="AV152" i="74" s="1"/>
  <c r="AW152" i="74" a="1"/>
  <c r="AW152" i="74" s="1"/>
  <c r="AU152" i="74" a="1"/>
  <c r="AU152" i="74" s="1"/>
  <c r="AS351" i="74"/>
  <c r="AV350" i="74" a="1"/>
  <c r="AV350" i="74" s="1"/>
  <c r="AW350" i="74" a="1"/>
  <c r="AW350" i="74" s="1"/>
  <c r="AT350" i="74"/>
  <c r="AU350" i="74" a="1"/>
  <c r="AU350" i="74" s="1"/>
  <c r="DR352" i="74"/>
  <c r="DT351" i="74" a="1"/>
  <c r="DT351" i="74" s="1"/>
  <c r="DV351" i="74" a="1"/>
  <c r="DV351" i="74" s="1"/>
  <c r="DS351" i="74"/>
  <c r="DU351" i="74" a="1"/>
  <c r="DU351" i="74" s="1"/>
  <c r="CS116" i="71"/>
  <c r="CR117" i="71"/>
  <c r="CT116" i="71" a="1"/>
  <c r="CT116" i="71" s="1"/>
  <c r="CU116" i="71" a="1"/>
  <c r="CU116" i="71" s="1"/>
  <c r="CV116" i="71" a="1"/>
  <c r="CV116" i="71" s="1"/>
  <c r="CU312" i="71" a="1"/>
  <c r="CU312" i="71" s="1"/>
  <c r="CR313" i="71"/>
  <c r="CV312" i="71" a="1"/>
  <c r="CV312" i="71" s="1"/>
  <c r="CS312" i="71"/>
  <c r="CT312" i="71" a="1"/>
  <c r="CT312" i="71" s="1"/>
  <c r="W308" i="71" a="1"/>
  <c r="W308" i="71" s="1"/>
  <c r="U308" i="71" a="1"/>
  <c r="U308" i="71" s="1"/>
  <c r="V308" i="71" a="1"/>
  <c r="V308" i="71" s="1"/>
  <c r="T308" i="71"/>
  <c r="S309" i="71"/>
  <c r="T106" i="71"/>
  <c r="U106" i="71" a="1"/>
  <c r="U106" i="71" s="1"/>
  <c r="S107" i="71"/>
  <c r="V107" i="71" s="1" a="1"/>
  <c r="V107" i="71" s="1"/>
  <c r="W106" i="71" a="1"/>
  <c r="W106" i="71" s="1"/>
  <c r="DR353" i="74" l="1"/>
  <c r="DU352" i="74" a="1"/>
  <c r="DU352" i="74" s="1"/>
  <c r="DT352" i="74" a="1"/>
  <c r="DT352" i="74" s="1"/>
  <c r="DV352" i="74" a="1"/>
  <c r="DV352" i="74" s="1"/>
  <c r="DS352" i="74"/>
  <c r="AS154" i="74"/>
  <c r="AT153" i="74"/>
  <c r="AW153" i="74" a="1"/>
  <c r="AW153" i="74" s="1"/>
  <c r="AV153" i="74" a="1"/>
  <c r="AV153" i="74" s="1"/>
  <c r="AU153" i="74" a="1"/>
  <c r="AU153" i="74" s="1"/>
  <c r="AS352" i="74"/>
  <c r="AV351" i="74" a="1"/>
  <c r="AV351" i="74" s="1"/>
  <c r="AT351" i="74"/>
  <c r="AW351" i="74" a="1"/>
  <c r="AW351" i="74" s="1"/>
  <c r="AU351" i="74" a="1"/>
  <c r="AU351" i="74" s="1"/>
  <c r="DR154" i="74"/>
  <c r="DS153" i="74"/>
  <c r="DV153" i="74" a="1"/>
  <c r="DV153" i="74" s="1"/>
  <c r="DU153" i="74" a="1"/>
  <c r="DU153" i="74" s="1"/>
  <c r="DT153" i="74" a="1"/>
  <c r="DT153" i="74" s="1"/>
  <c r="CS313" i="71"/>
  <c r="CT313" i="71" a="1"/>
  <c r="CT313" i="71" s="1"/>
  <c r="CU313" i="71" a="1"/>
  <c r="CU313" i="71" s="1"/>
  <c r="CR314" i="71"/>
  <c r="CV313" i="71" a="1"/>
  <c r="CV313" i="71" s="1"/>
  <c r="CT117" i="71" a="1"/>
  <c r="CT117" i="71" s="1"/>
  <c r="CU117" i="71" a="1"/>
  <c r="CU117" i="71" s="1"/>
  <c r="CR118" i="71"/>
  <c r="CV117" i="71" a="1"/>
  <c r="CV117" i="71" s="1"/>
  <c r="CS117" i="71"/>
  <c r="V309" i="71" a="1"/>
  <c r="V309" i="71" s="1"/>
  <c r="W309" i="71" a="1"/>
  <c r="W309" i="71" s="1"/>
  <c r="U309" i="71" a="1"/>
  <c r="U309" i="71" s="1"/>
  <c r="S310" i="71"/>
  <c r="T309" i="71"/>
  <c r="T107" i="71"/>
  <c r="U107" i="71" a="1"/>
  <c r="U107" i="71" s="1"/>
  <c r="S108" i="71"/>
  <c r="V108" i="71" s="1" a="1"/>
  <c r="V108" i="71" s="1"/>
  <c r="W107" i="71" a="1"/>
  <c r="W107" i="71" s="1"/>
  <c r="AS155" i="74" l="1"/>
  <c r="AT154" i="74"/>
  <c r="AW154" i="74" a="1"/>
  <c r="AW154" i="74" s="1"/>
  <c r="AV154" i="74" a="1"/>
  <c r="AV154" i="74" s="1"/>
  <c r="AU154" i="74" a="1"/>
  <c r="AU154" i="74" s="1"/>
  <c r="DR155" i="74"/>
  <c r="DV154" i="74" a="1"/>
  <c r="DV154" i="74" s="1"/>
  <c r="DS154" i="74"/>
  <c r="DU154" i="74" a="1"/>
  <c r="DU154" i="74" s="1"/>
  <c r="DT154" i="74" a="1"/>
  <c r="DT154" i="74" s="1"/>
  <c r="AS353" i="74"/>
  <c r="AU352" i="74" a="1"/>
  <c r="AU352" i="74" s="1"/>
  <c r="AV352" i="74" a="1"/>
  <c r="AV352" i="74" s="1"/>
  <c r="AT352" i="74"/>
  <c r="AW352" i="74" a="1"/>
  <c r="AW352" i="74" s="1"/>
  <c r="DR354" i="74"/>
  <c r="DU353" i="74" a="1"/>
  <c r="DU353" i="74" s="1"/>
  <c r="DT353" i="74" a="1"/>
  <c r="DT353" i="74" s="1"/>
  <c r="DS353" i="74"/>
  <c r="DV353" i="74" a="1"/>
  <c r="DV353" i="74" s="1"/>
  <c r="CT118" i="71" a="1"/>
  <c r="CT118" i="71" s="1"/>
  <c r="CU118" i="71" a="1"/>
  <c r="CU118" i="71" s="1"/>
  <c r="CS118" i="71"/>
  <c r="CV118" i="71" a="1"/>
  <c r="CV118" i="71" s="1"/>
  <c r="CR119" i="71"/>
  <c r="CU314" i="71" a="1"/>
  <c r="CU314" i="71" s="1"/>
  <c r="CV314" i="71" a="1"/>
  <c r="CV314" i="71" s="1"/>
  <c r="CT314" i="71" a="1"/>
  <c r="CT314" i="71" s="1"/>
  <c r="CR315" i="71"/>
  <c r="CS314" i="71"/>
  <c r="U310" i="71" a="1"/>
  <c r="U310" i="71" s="1"/>
  <c r="S311" i="71"/>
  <c r="V310" i="71" a="1"/>
  <c r="V310" i="71" s="1"/>
  <c r="T310" i="71"/>
  <c r="W310" i="71" a="1"/>
  <c r="W310" i="71" s="1"/>
  <c r="T108" i="71"/>
  <c r="U108" i="71" a="1"/>
  <c r="U108" i="71" s="1"/>
  <c r="S109" i="71"/>
  <c r="V109" i="71" s="1" a="1"/>
  <c r="V109" i="71" s="1"/>
  <c r="W108" i="71" a="1"/>
  <c r="W108" i="71" s="1"/>
  <c r="DR355" i="74" l="1"/>
  <c r="DU354" i="74" a="1"/>
  <c r="DU354" i="74" s="1"/>
  <c r="DV354" i="74" a="1"/>
  <c r="DV354" i="74" s="1"/>
  <c r="DS354" i="74"/>
  <c r="DT354" i="74" a="1"/>
  <c r="DT354" i="74" s="1"/>
  <c r="DR156" i="74"/>
  <c r="DS155" i="74"/>
  <c r="DV155" i="74" a="1"/>
  <c r="DV155" i="74" s="1"/>
  <c r="DU155" i="74" a="1"/>
  <c r="DU155" i="74" s="1"/>
  <c r="DT155" i="74" a="1"/>
  <c r="DT155" i="74" s="1"/>
  <c r="AS354" i="74"/>
  <c r="AW353" i="74" a="1"/>
  <c r="AW353" i="74" s="1"/>
  <c r="AV353" i="74" a="1"/>
  <c r="AV353" i="74" s="1"/>
  <c r="AU353" i="74" a="1"/>
  <c r="AU353" i="74" s="1"/>
  <c r="AT353" i="74"/>
  <c r="AS156" i="74"/>
  <c r="AT155" i="74"/>
  <c r="AW155" i="74" a="1"/>
  <c r="AW155" i="74" s="1"/>
  <c r="AV155" i="74" a="1"/>
  <c r="AV155" i="74" s="1"/>
  <c r="AU155" i="74" a="1"/>
  <c r="AU155" i="74" s="1"/>
  <c r="CV119" i="71" a="1"/>
  <c r="CV119" i="71" s="1"/>
  <c r="CU119" i="71" a="1"/>
  <c r="CU119" i="71" s="1"/>
  <c r="CT119" i="71" a="1"/>
  <c r="CT119" i="71" s="1"/>
  <c r="CR120" i="71"/>
  <c r="CS119" i="71"/>
  <c r="CT315" i="71" a="1"/>
  <c r="CT315" i="71" s="1"/>
  <c r="CU315" i="71" a="1"/>
  <c r="CU315" i="71" s="1"/>
  <c r="CV315" i="71" a="1"/>
  <c r="CV315" i="71" s="1"/>
  <c r="CS315" i="71"/>
  <c r="CR316" i="71"/>
  <c r="T311" i="71"/>
  <c r="U311" i="71" a="1"/>
  <c r="U311" i="71" s="1"/>
  <c r="S312" i="71"/>
  <c r="V311" i="71" a="1"/>
  <c r="V311" i="71" s="1"/>
  <c r="W311" i="71" a="1"/>
  <c r="W311" i="71" s="1"/>
  <c r="T109" i="71"/>
  <c r="U109" i="71" a="1"/>
  <c r="U109" i="71" s="1"/>
  <c r="S110" i="71"/>
  <c r="V110" i="71" s="1" a="1"/>
  <c r="V110" i="71" s="1"/>
  <c r="W109" i="71" a="1"/>
  <c r="W109" i="71" s="1"/>
  <c r="AS157" i="74" l="1"/>
  <c r="AU156" i="74" a="1"/>
  <c r="AU156" i="74" s="1"/>
  <c r="AT156" i="74"/>
  <c r="AW156" i="74" a="1"/>
  <c r="AW156" i="74" s="1"/>
  <c r="AV156" i="74" a="1"/>
  <c r="AV156" i="74" s="1"/>
  <c r="DR157" i="74"/>
  <c r="DV156" i="74" a="1"/>
  <c r="DV156" i="74" s="1"/>
  <c r="DS156" i="74"/>
  <c r="DT156" i="74" a="1"/>
  <c r="DT156" i="74" s="1"/>
  <c r="DU156" i="74" a="1"/>
  <c r="DU156" i="74" s="1"/>
  <c r="AS355" i="74"/>
  <c r="AV354" i="74" a="1"/>
  <c r="AV354" i="74" s="1"/>
  <c r="AT354" i="74"/>
  <c r="AW354" i="74" a="1"/>
  <c r="AW354" i="74" s="1"/>
  <c r="AU354" i="74" a="1"/>
  <c r="AU354" i="74" s="1"/>
  <c r="DR356" i="74"/>
  <c r="DS355" i="74"/>
  <c r="DV355" i="74" a="1"/>
  <c r="DV355" i="74" s="1"/>
  <c r="DT355" i="74" a="1"/>
  <c r="DT355" i="74" s="1"/>
  <c r="DU355" i="74" a="1"/>
  <c r="DU355" i="74" s="1"/>
  <c r="CU120" i="71" a="1"/>
  <c r="CU120" i="71" s="1"/>
  <c r="CV120" i="71" a="1"/>
  <c r="CV120" i="71" s="1"/>
  <c r="CT120" i="71" a="1"/>
  <c r="CT120" i="71" s="1"/>
  <c r="CS120" i="71"/>
  <c r="CR121" i="71"/>
  <c r="CS316" i="71"/>
  <c r="CT316" i="71" a="1"/>
  <c r="CT316" i="71" s="1"/>
  <c r="CU316" i="71" a="1"/>
  <c r="CU316" i="71" s="1"/>
  <c r="CV316" i="71" a="1"/>
  <c r="CV316" i="71" s="1"/>
  <c r="CR317" i="71"/>
  <c r="V312" i="71" a="1"/>
  <c r="V312" i="71" s="1"/>
  <c r="S313" i="71"/>
  <c r="W312" i="71" a="1"/>
  <c r="W312" i="71" s="1"/>
  <c r="T312" i="71"/>
  <c r="U312" i="71" a="1"/>
  <c r="U312" i="71" s="1"/>
  <c r="T110" i="71"/>
  <c r="U110" i="71" a="1"/>
  <c r="U110" i="71" s="1"/>
  <c r="S111" i="71"/>
  <c r="V111" i="71" s="1" a="1"/>
  <c r="V111" i="71" s="1"/>
  <c r="W110" i="71" a="1"/>
  <c r="W110" i="71" s="1"/>
  <c r="DR357" i="74" l="1"/>
  <c r="DT356" i="74" a="1"/>
  <c r="DT356" i="74" s="1"/>
  <c r="DU356" i="74" a="1"/>
  <c r="DU356" i="74" s="1"/>
  <c r="DV356" i="74" a="1"/>
  <c r="DV356" i="74" s="1"/>
  <c r="DS356" i="74"/>
  <c r="DR158" i="74"/>
  <c r="DS157" i="74"/>
  <c r="DV157" i="74" a="1"/>
  <c r="DV157" i="74" s="1"/>
  <c r="DU157" i="74" a="1"/>
  <c r="DU157" i="74" s="1"/>
  <c r="DT157" i="74" a="1"/>
  <c r="DT157" i="74" s="1"/>
  <c r="AS356" i="74"/>
  <c r="AU355" i="74" a="1"/>
  <c r="AU355" i="74" s="1"/>
  <c r="AW355" i="74" a="1"/>
  <c r="AW355" i="74" s="1"/>
  <c r="AV355" i="74" a="1"/>
  <c r="AV355" i="74" s="1"/>
  <c r="AT355" i="74"/>
  <c r="AS158" i="74"/>
  <c r="AW157" i="74" a="1"/>
  <c r="AW157" i="74" s="1"/>
  <c r="AU157" i="74" a="1"/>
  <c r="AU157" i="74" s="1"/>
  <c r="AT157" i="74"/>
  <c r="AV157" i="74" a="1"/>
  <c r="AV157" i="74" s="1"/>
  <c r="CR122" i="71"/>
  <c r="CV121" i="71" a="1"/>
  <c r="CV121" i="71" s="1"/>
  <c r="CU121" i="71" a="1"/>
  <c r="CU121" i="71" s="1"/>
  <c r="CS121" i="71"/>
  <c r="CT121" i="71" a="1"/>
  <c r="CT121" i="71" s="1"/>
  <c r="CU317" i="71" a="1"/>
  <c r="CU317" i="71" s="1"/>
  <c r="CR318" i="71"/>
  <c r="CV317" i="71" a="1"/>
  <c r="CV317" i="71" s="1"/>
  <c r="CT317" i="71" a="1"/>
  <c r="CT317" i="71" s="1"/>
  <c r="CS317" i="71"/>
  <c r="T313" i="71"/>
  <c r="S314" i="71"/>
  <c r="W313" i="71" a="1"/>
  <c r="W313" i="71" s="1"/>
  <c r="U313" i="71" a="1"/>
  <c r="U313" i="71" s="1"/>
  <c r="V313" i="71" a="1"/>
  <c r="V313" i="71" s="1"/>
  <c r="T111" i="71"/>
  <c r="U111" i="71" a="1"/>
  <c r="U111" i="71" s="1"/>
  <c r="S112" i="71"/>
  <c r="V112" i="71" s="1" a="1"/>
  <c r="V112" i="71" s="1"/>
  <c r="W111" i="71" a="1"/>
  <c r="W111" i="71" s="1"/>
  <c r="AS357" i="74" l="1"/>
  <c r="AU356" i="74" a="1"/>
  <c r="AU356" i="74" s="1"/>
  <c r="AV356" i="74" a="1"/>
  <c r="AV356" i="74" s="1"/>
  <c r="AW356" i="74" a="1"/>
  <c r="AW356" i="74" s="1"/>
  <c r="AT356" i="74"/>
  <c r="DR159" i="74"/>
  <c r="DS158" i="74"/>
  <c r="DV158" i="74" a="1"/>
  <c r="DV158" i="74" s="1"/>
  <c r="DT158" i="74" a="1"/>
  <c r="DT158" i="74" s="1"/>
  <c r="DU158" i="74" a="1"/>
  <c r="DU158" i="74" s="1"/>
  <c r="AS159" i="74"/>
  <c r="AV158" i="74" a="1"/>
  <c r="AV158" i="74" s="1"/>
  <c r="AT158" i="74"/>
  <c r="AW158" i="74" a="1"/>
  <c r="AW158" i="74" s="1"/>
  <c r="AU158" i="74" a="1"/>
  <c r="AU158" i="74" s="1"/>
  <c r="DR358" i="74"/>
  <c r="DT357" i="74" a="1"/>
  <c r="DT357" i="74" s="1"/>
  <c r="DU357" i="74" a="1"/>
  <c r="DU357" i="74" s="1"/>
  <c r="DV357" i="74" a="1"/>
  <c r="DV357" i="74" s="1"/>
  <c r="DS357" i="74"/>
  <c r="CV318" i="71" a="1"/>
  <c r="CV318" i="71" s="1"/>
  <c r="CT318" i="71" a="1"/>
  <c r="CT318" i="71" s="1"/>
  <c r="CR319" i="71"/>
  <c r="CU318" i="71" a="1"/>
  <c r="CU318" i="71" s="1"/>
  <c r="CS318" i="71"/>
  <c r="CS122" i="71"/>
  <c r="CR123" i="71"/>
  <c r="CT122" i="71" a="1"/>
  <c r="CT122" i="71" s="1"/>
  <c r="CV122" i="71" a="1"/>
  <c r="CV122" i="71" s="1"/>
  <c r="CU122" i="71" a="1"/>
  <c r="CU122" i="71" s="1"/>
  <c r="W314" i="71" a="1"/>
  <c r="W314" i="71" s="1"/>
  <c r="V314" i="71" a="1"/>
  <c r="V314" i="71" s="1"/>
  <c r="U314" i="71" a="1"/>
  <c r="U314" i="71" s="1"/>
  <c r="S315" i="71"/>
  <c r="T314" i="71"/>
  <c r="T112" i="71"/>
  <c r="U112" i="71" a="1"/>
  <c r="U112" i="71" s="1"/>
  <c r="S113" i="71"/>
  <c r="V113" i="71" s="1" a="1"/>
  <c r="V113" i="71" s="1"/>
  <c r="W112" i="71" a="1"/>
  <c r="W112" i="71" s="1"/>
  <c r="DR359" i="74" l="1"/>
  <c r="DV358" i="74" a="1"/>
  <c r="DV358" i="74" s="1"/>
  <c r="DT358" i="74" a="1"/>
  <c r="DT358" i="74" s="1"/>
  <c r="DS358" i="74"/>
  <c r="DU358" i="74" a="1"/>
  <c r="DU358" i="74" s="1"/>
  <c r="DR160" i="74"/>
  <c r="DS159" i="74"/>
  <c r="DV159" i="74" a="1"/>
  <c r="DV159" i="74" s="1"/>
  <c r="DU159" i="74" a="1"/>
  <c r="DU159" i="74" s="1"/>
  <c r="DT159" i="74" a="1"/>
  <c r="DT159" i="74" s="1"/>
  <c r="AS160" i="74"/>
  <c r="AT159" i="74"/>
  <c r="AU159" i="74" a="1"/>
  <c r="AU159" i="74" s="1"/>
  <c r="AV159" i="74" a="1"/>
  <c r="AV159" i="74" s="1"/>
  <c r="AW159" i="74" a="1"/>
  <c r="AW159" i="74" s="1"/>
  <c r="AS358" i="74"/>
  <c r="AU357" i="74" a="1"/>
  <c r="AU357" i="74" s="1"/>
  <c r="AW357" i="74" a="1"/>
  <c r="AW357" i="74" s="1"/>
  <c r="AT357" i="74"/>
  <c r="AV357" i="74" a="1"/>
  <c r="AV357" i="74" s="1"/>
  <c r="CU319" i="71" a="1"/>
  <c r="CU319" i="71" s="1"/>
  <c r="CV319" i="71" a="1"/>
  <c r="CV319" i="71" s="1"/>
  <c r="CT319" i="71" a="1"/>
  <c r="CT319" i="71" s="1"/>
  <c r="CS319" i="71"/>
  <c r="CR320" i="71"/>
  <c r="CS123" i="71"/>
  <c r="CR124" i="71"/>
  <c r="CV123" i="71" a="1"/>
  <c r="CV123" i="71" s="1"/>
  <c r="CT123" i="71" a="1"/>
  <c r="CT123" i="71" s="1"/>
  <c r="CU123" i="71" a="1"/>
  <c r="CU123" i="71" s="1"/>
  <c r="W315" i="71" a="1"/>
  <c r="W315" i="71" s="1"/>
  <c r="S316" i="71"/>
  <c r="V315" i="71" a="1"/>
  <c r="V315" i="71" s="1"/>
  <c r="U315" i="71" a="1"/>
  <c r="U315" i="71" s="1"/>
  <c r="T315" i="71"/>
  <c r="T113" i="71"/>
  <c r="U113" i="71" a="1"/>
  <c r="U113" i="71" s="1"/>
  <c r="S114" i="71"/>
  <c r="V114" i="71" s="1" a="1"/>
  <c r="V114" i="71" s="1"/>
  <c r="W113" i="71" a="1"/>
  <c r="W113" i="71" s="1"/>
  <c r="AS161" i="74" l="1"/>
  <c r="AU160" i="74" a="1"/>
  <c r="AU160" i="74" s="1"/>
  <c r="AW160" i="74" a="1"/>
  <c r="AW160" i="74" s="1"/>
  <c r="AT160" i="74"/>
  <c r="AV160" i="74" a="1"/>
  <c r="AV160" i="74" s="1"/>
  <c r="DR161" i="74"/>
  <c r="DS160" i="74"/>
  <c r="DV160" i="74" a="1"/>
  <c r="DV160" i="74" s="1"/>
  <c r="DT160" i="74" a="1"/>
  <c r="DT160" i="74" s="1"/>
  <c r="DU160" i="74" a="1"/>
  <c r="DU160" i="74" s="1"/>
  <c r="AS359" i="74"/>
  <c r="AV358" i="74" a="1"/>
  <c r="AV358" i="74" s="1"/>
  <c r="AT358" i="74"/>
  <c r="AU358" i="74" a="1"/>
  <c r="AU358" i="74" s="1"/>
  <c r="AW358" i="74" a="1"/>
  <c r="AW358" i="74" s="1"/>
  <c r="DR360" i="74"/>
  <c r="DT359" i="74" a="1"/>
  <c r="DT359" i="74" s="1"/>
  <c r="DV359" i="74" a="1"/>
  <c r="DV359" i="74" s="1"/>
  <c r="DU359" i="74" a="1"/>
  <c r="DU359" i="74" s="1"/>
  <c r="DS359" i="74"/>
  <c r="CS124" i="71"/>
  <c r="CV124" i="71" a="1"/>
  <c r="CV124" i="71" s="1"/>
  <c r="CR125" i="71"/>
  <c r="CT124" i="71" a="1"/>
  <c r="CT124" i="71" s="1"/>
  <c r="CU124" i="71" a="1"/>
  <c r="CU124" i="71" s="1"/>
  <c r="CT320" i="71" a="1"/>
  <c r="CT320" i="71" s="1"/>
  <c r="CU320" i="71" a="1"/>
  <c r="CU320" i="71" s="1"/>
  <c r="CS320" i="71"/>
  <c r="CV320" i="71" a="1"/>
  <c r="CV320" i="71" s="1"/>
  <c r="CR321" i="71"/>
  <c r="T316" i="71"/>
  <c r="W316" i="71" a="1"/>
  <c r="W316" i="71" s="1"/>
  <c r="S317" i="71"/>
  <c r="V316" i="71" a="1"/>
  <c r="V316" i="71" s="1"/>
  <c r="U316" i="71" a="1"/>
  <c r="U316" i="71" s="1"/>
  <c r="T114" i="71"/>
  <c r="U114" i="71" a="1"/>
  <c r="U114" i="71" s="1"/>
  <c r="S115" i="71"/>
  <c r="V115" i="71" s="1" a="1"/>
  <c r="V115" i="71" s="1"/>
  <c r="W114" i="71" a="1"/>
  <c r="W114" i="71" s="1"/>
  <c r="DR162" i="74" l="1"/>
  <c r="DV161" i="74" a="1"/>
  <c r="DV161" i="74" s="1"/>
  <c r="DS161" i="74"/>
  <c r="DT161" i="74" a="1"/>
  <c r="DT161" i="74" s="1"/>
  <c r="DU161" i="74" a="1"/>
  <c r="DU161" i="74" s="1"/>
  <c r="AS360" i="74"/>
  <c r="AW359" i="74" a="1"/>
  <c r="AW359" i="74" s="1"/>
  <c r="AV359" i="74" a="1"/>
  <c r="AV359" i="74" s="1"/>
  <c r="AU359" i="74" a="1"/>
  <c r="AU359" i="74" s="1"/>
  <c r="AT359" i="74"/>
  <c r="DR361" i="74"/>
  <c r="DU360" i="74" a="1"/>
  <c r="DU360" i="74" s="1"/>
  <c r="DS360" i="74"/>
  <c r="DV360" i="74" a="1"/>
  <c r="DV360" i="74" s="1"/>
  <c r="DT360" i="74" a="1"/>
  <c r="DT360" i="74" s="1"/>
  <c r="AS162" i="74"/>
  <c r="AW161" i="74" a="1"/>
  <c r="AW161" i="74" s="1"/>
  <c r="AT161" i="74"/>
  <c r="AU161" i="74" a="1"/>
  <c r="AU161" i="74" s="1"/>
  <c r="AV161" i="74" a="1"/>
  <c r="AV161" i="74" s="1"/>
  <c r="CV125" i="71" a="1"/>
  <c r="CV125" i="71" s="1"/>
  <c r="CU125" i="71" a="1"/>
  <c r="CU125" i="71" s="1"/>
  <c r="CR126" i="71"/>
  <c r="CS125" i="71"/>
  <c r="CT125" i="71" a="1"/>
  <c r="CT125" i="71" s="1"/>
  <c r="CU321" i="71" a="1"/>
  <c r="CU321" i="71" s="1"/>
  <c r="CV321" i="71" a="1"/>
  <c r="CV321" i="71" s="1"/>
  <c r="CS321" i="71"/>
  <c r="CT321" i="71" a="1"/>
  <c r="CT321" i="71" s="1"/>
  <c r="CR322" i="71"/>
  <c r="T317" i="71"/>
  <c r="U317" i="71" a="1"/>
  <c r="U317" i="71" s="1"/>
  <c r="S318" i="71"/>
  <c r="W317" i="71" a="1"/>
  <c r="W317" i="71" s="1"/>
  <c r="V317" i="71" a="1"/>
  <c r="V317" i="71" s="1"/>
  <c r="T115" i="71"/>
  <c r="U115" i="71" a="1"/>
  <c r="U115" i="71" s="1"/>
  <c r="S116" i="71"/>
  <c r="V116" i="71" s="1" a="1"/>
  <c r="V116" i="71" s="1"/>
  <c r="W115" i="71" a="1"/>
  <c r="W115" i="71" s="1"/>
  <c r="AS163" i="74" l="1"/>
  <c r="AW162" i="74" a="1"/>
  <c r="AW162" i="74" s="1"/>
  <c r="AT162" i="74"/>
  <c r="AV162" i="74" a="1"/>
  <c r="AV162" i="74" s="1"/>
  <c r="AU162" i="74" a="1"/>
  <c r="AU162" i="74" s="1"/>
  <c r="AS361" i="74"/>
  <c r="AW360" i="74" a="1"/>
  <c r="AW360" i="74" s="1"/>
  <c r="AV360" i="74" a="1"/>
  <c r="AV360" i="74" s="1"/>
  <c r="AU360" i="74" a="1"/>
  <c r="AU360" i="74" s="1"/>
  <c r="AT360" i="74"/>
  <c r="DR362" i="74"/>
  <c r="DS361" i="74"/>
  <c r="DU361" i="74" a="1"/>
  <c r="DU361" i="74" s="1"/>
  <c r="DT361" i="74" a="1"/>
  <c r="DT361" i="74" s="1"/>
  <c r="DV361" i="74" a="1"/>
  <c r="DV361" i="74" s="1"/>
  <c r="DR163" i="74"/>
  <c r="DS162" i="74"/>
  <c r="DV162" i="74" a="1"/>
  <c r="DV162" i="74" s="1"/>
  <c r="DT162" i="74" a="1"/>
  <c r="DT162" i="74" s="1"/>
  <c r="DU162" i="74" a="1"/>
  <c r="DU162" i="74" s="1"/>
  <c r="CT126" i="71" a="1"/>
  <c r="CT126" i="71" s="1"/>
  <c r="CR127" i="71"/>
  <c r="CU126" i="71" a="1"/>
  <c r="CU126" i="71" s="1"/>
  <c r="CS126" i="71"/>
  <c r="CV126" i="71" a="1"/>
  <c r="CV126" i="71" s="1"/>
  <c r="CT322" i="71" a="1"/>
  <c r="CT322" i="71" s="1"/>
  <c r="CR323" i="71"/>
  <c r="CU322" i="71" a="1"/>
  <c r="CU322" i="71" s="1"/>
  <c r="CS322" i="71"/>
  <c r="CV322" i="71" a="1"/>
  <c r="CV322" i="71" s="1"/>
  <c r="T318" i="71"/>
  <c r="S319" i="71"/>
  <c r="W318" i="71" a="1"/>
  <c r="W318" i="71" s="1"/>
  <c r="U318" i="71" a="1"/>
  <c r="U318" i="71" s="1"/>
  <c r="V318" i="71" a="1"/>
  <c r="V318" i="71" s="1"/>
  <c r="T116" i="71"/>
  <c r="U116" i="71" a="1"/>
  <c r="U116" i="71" s="1"/>
  <c r="S117" i="71"/>
  <c r="V117" i="71" s="1" a="1"/>
  <c r="V117" i="71" s="1"/>
  <c r="W116" i="71" a="1"/>
  <c r="W116" i="71" s="1"/>
  <c r="DR164" i="74" l="1"/>
  <c r="DV163" i="74" a="1"/>
  <c r="DV163" i="74" s="1"/>
  <c r="DS163" i="74"/>
  <c r="DU163" i="74" a="1"/>
  <c r="DU163" i="74" s="1"/>
  <c r="DT163" i="74" a="1"/>
  <c r="DT163" i="74" s="1"/>
  <c r="DR363" i="74"/>
  <c r="DT362" i="74" a="1"/>
  <c r="DT362" i="74" s="1"/>
  <c r="DU362" i="74" a="1"/>
  <c r="DU362" i="74" s="1"/>
  <c r="DS362" i="74"/>
  <c r="DV362" i="74" a="1"/>
  <c r="DV362" i="74" s="1"/>
  <c r="AS362" i="74"/>
  <c r="AW361" i="74" a="1"/>
  <c r="AW361" i="74" s="1"/>
  <c r="AV361" i="74" a="1"/>
  <c r="AV361" i="74" s="1"/>
  <c r="AU361" i="74" a="1"/>
  <c r="AU361" i="74" s="1"/>
  <c r="AT361" i="74"/>
  <c r="AS164" i="74"/>
  <c r="AT163" i="74"/>
  <c r="AV163" i="74" a="1"/>
  <c r="AV163" i="74" s="1"/>
  <c r="AW163" i="74" a="1"/>
  <c r="AW163" i="74" s="1"/>
  <c r="AU163" i="74" a="1"/>
  <c r="AU163" i="74" s="1"/>
  <c r="CS323" i="71"/>
  <c r="CT323" i="71" a="1"/>
  <c r="CT323" i="71" s="1"/>
  <c r="CR324" i="71"/>
  <c r="CV323" i="71" a="1"/>
  <c r="CV323" i="71" s="1"/>
  <c r="CU323" i="71" a="1"/>
  <c r="CU323" i="71" s="1"/>
  <c r="CS127" i="71"/>
  <c r="CT127" i="71" a="1"/>
  <c r="CT127" i="71" s="1"/>
  <c r="CV127" i="71" a="1"/>
  <c r="CV127" i="71" s="1"/>
  <c r="CU127" i="71" a="1"/>
  <c r="CU127" i="71" s="1"/>
  <c r="CR128" i="71"/>
  <c r="W319" i="71" a="1"/>
  <c r="W319" i="71" s="1"/>
  <c r="S320" i="71"/>
  <c r="V319" i="71" a="1"/>
  <c r="V319" i="71" s="1"/>
  <c r="U319" i="71" a="1"/>
  <c r="U319" i="71" s="1"/>
  <c r="T319" i="71"/>
  <c r="T117" i="71"/>
  <c r="U117" i="71" a="1"/>
  <c r="U117" i="71" s="1"/>
  <c r="S118" i="71"/>
  <c r="V118" i="71" s="1" a="1"/>
  <c r="V118" i="71" s="1"/>
  <c r="W117" i="71" a="1"/>
  <c r="W117" i="71" s="1"/>
  <c r="AS165" i="74" l="1"/>
  <c r="AV164" i="74" a="1"/>
  <c r="AV164" i="74" s="1"/>
  <c r="AU164" i="74" a="1"/>
  <c r="AU164" i="74" s="1"/>
  <c r="AT164" i="74"/>
  <c r="AW164" i="74" a="1"/>
  <c r="AW164" i="74" s="1"/>
  <c r="AS363" i="74"/>
  <c r="AU362" i="74" a="1"/>
  <c r="AU362" i="74" s="1"/>
  <c r="AT362" i="74"/>
  <c r="AV362" i="74" a="1"/>
  <c r="AV362" i="74" s="1"/>
  <c r="AW362" i="74" a="1"/>
  <c r="AW362" i="74" s="1"/>
  <c r="DR364" i="74"/>
  <c r="DS363" i="74"/>
  <c r="DU363" i="74" a="1"/>
  <c r="DU363" i="74" s="1"/>
  <c r="DV363" i="74" a="1"/>
  <c r="DV363" i="74" s="1"/>
  <c r="DT363" i="74" a="1"/>
  <c r="DT363" i="74" s="1"/>
  <c r="DR165" i="74"/>
  <c r="DS164" i="74"/>
  <c r="DV164" i="74" a="1"/>
  <c r="DV164" i="74" s="1"/>
  <c r="DU164" i="74" a="1"/>
  <c r="DU164" i="74" s="1"/>
  <c r="DT164" i="74" a="1"/>
  <c r="DT164" i="74" s="1"/>
  <c r="CV324" i="71" a="1"/>
  <c r="CV324" i="71" s="1"/>
  <c r="CS324" i="71"/>
  <c r="CR325" i="71"/>
  <c r="CT324" i="71" a="1"/>
  <c r="CT324" i="71" s="1"/>
  <c r="CU324" i="71" a="1"/>
  <c r="CU324" i="71" s="1"/>
  <c r="CV128" i="71" a="1"/>
  <c r="CV128" i="71" s="1"/>
  <c r="CU128" i="71" a="1"/>
  <c r="CU128" i="71" s="1"/>
  <c r="CR129" i="71"/>
  <c r="CS128" i="71"/>
  <c r="CT128" i="71" a="1"/>
  <c r="CT128" i="71" s="1"/>
  <c r="T320" i="71"/>
  <c r="U320" i="71" a="1"/>
  <c r="U320" i="71" s="1"/>
  <c r="S321" i="71"/>
  <c r="W320" i="71" a="1"/>
  <c r="W320" i="71" s="1"/>
  <c r="V320" i="71" a="1"/>
  <c r="V320" i="71" s="1"/>
  <c r="T118" i="71"/>
  <c r="U118" i="71" a="1"/>
  <c r="U118" i="71" s="1"/>
  <c r="S119" i="71"/>
  <c r="V119" i="71" s="1" a="1"/>
  <c r="V119" i="71" s="1"/>
  <c r="W118" i="71" a="1"/>
  <c r="W118" i="71" s="1"/>
  <c r="AS364" i="74" l="1"/>
  <c r="AV363" i="74" a="1"/>
  <c r="AV363" i="74" s="1"/>
  <c r="AU363" i="74" a="1"/>
  <c r="AU363" i="74" s="1"/>
  <c r="AW363" i="74" a="1"/>
  <c r="AW363" i="74" s="1"/>
  <c r="AT363" i="74"/>
  <c r="DR365" i="74"/>
  <c r="DU364" i="74" a="1"/>
  <c r="DU364" i="74" s="1"/>
  <c r="DV364" i="74" a="1"/>
  <c r="DV364" i="74" s="1"/>
  <c r="DS364" i="74"/>
  <c r="DT364" i="74" a="1"/>
  <c r="DT364" i="74" s="1"/>
  <c r="DR166" i="74"/>
  <c r="DV165" i="74" a="1"/>
  <c r="DV165" i="74" s="1"/>
  <c r="DS165" i="74"/>
  <c r="DU165" i="74" a="1"/>
  <c r="DU165" i="74" s="1"/>
  <c r="DT165" i="74" a="1"/>
  <c r="DT165" i="74" s="1"/>
  <c r="AS166" i="74"/>
  <c r="AV165" i="74" a="1"/>
  <c r="AV165" i="74" s="1"/>
  <c r="AU165" i="74" a="1"/>
  <c r="AU165" i="74" s="1"/>
  <c r="AT165" i="74"/>
  <c r="AW165" i="74" a="1"/>
  <c r="AW165" i="74" s="1"/>
  <c r="CR130" i="71"/>
  <c r="CU129" i="71" a="1"/>
  <c r="CU129" i="71" s="1"/>
  <c r="CT129" i="71" a="1"/>
  <c r="CT129" i="71" s="1"/>
  <c r="CS129" i="71"/>
  <c r="CV129" i="71" a="1"/>
  <c r="CV129" i="71" s="1"/>
  <c r="CT325" i="71" a="1"/>
  <c r="CT325" i="71" s="1"/>
  <c r="CU325" i="71" a="1"/>
  <c r="CU325" i="71" s="1"/>
  <c r="CR326" i="71"/>
  <c r="CS325" i="71"/>
  <c r="CV325" i="71" a="1"/>
  <c r="CV325" i="71" s="1"/>
  <c r="W321" i="71" a="1"/>
  <c r="W321" i="71" s="1"/>
  <c r="S322" i="71"/>
  <c r="T321" i="71"/>
  <c r="U321" i="71" a="1"/>
  <c r="U321" i="71" s="1"/>
  <c r="V321" i="71" a="1"/>
  <c r="V321" i="71" s="1"/>
  <c r="T119" i="71"/>
  <c r="U119" i="71" a="1"/>
  <c r="U119" i="71" s="1"/>
  <c r="S120" i="71"/>
  <c r="V120" i="71" s="1" a="1"/>
  <c r="V120" i="71" s="1"/>
  <c r="W119" i="71" a="1"/>
  <c r="W119" i="71" s="1"/>
  <c r="AS167" i="74" l="1"/>
  <c r="AU166" i="74" a="1"/>
  <c r="AU166" i="74" s="1"/>
  <c r="AT166" i="74"/>
  <c r="AW166" i="74" a="1"/>
  <c r="AW166" i="74" s="1"/>
  <c r="AV166" i="74" a="1"/>
  <c r="AV166" i="74" s="1"/>
  <c r="DR167" i="74"/>
  <c r="DS166" i="74"/>
  <c r="DV166" i="74" a="1"/>
  <c r="DV166" i="74" s="1"/>
  <c r="DU166" i="74" a="1"/>
  <c r="DU166" i="74" s="1"/>
  <c r="DT166" i="74" a="1"/>
  <c r="DT166" i="74" s="1"/>
  <c r="DR366" i="74"/>
  <c r="DT365" i="74" a="1"/>
  <c r="DT365" i="74" s="1"/>
  <c r="DU365" i="74" a="1"/>
  <c r="DU365" i="74" s="1"/>
  <c r="DV365" i="74" a="1"/>
  <c r="DV365" i="74" s="1"/>
  <c r="DS365" i="74"/>
  <c r="AS365" i="74"/>
  <c r="AV364" i="74" a="1"/>
  <c r="AV364" i="74" s="1"/>
  <c r="AT364" i="74"/>
  <c r="AU364" i="74" a="1"/>
  <c r="AU364" i="74" s="1"/>
  <c r="AW364" i="74" a="1"/>
  <c r="AW364" i="74" s="1"/>
  <c r="CV326" i="71" a="1"/>
  <c r="CV326" i="71" s="1"/>
  <c r="CS326" i="71"/>
  <c r="CT326" i="71" a="1"/>
  <c r="CT326" i="71" s="1"/>
  <c r="CU326" i="71" a="1"/>
  <c r="CU326" i="71" s="1"/>
  <c r="CR327" i="71"/>
  <c r="CS130" i="71"/>
  <c r="CT130" i="71" a="1"/>
  <c r="CT130" i="71" s="1"/>
  <c r="CU130" i="71" a="1"/>
  <c r="CU130" i="71" s="1"/>
  <c r="CR131" i="71"/>
  <c r="CV130" i="71" a="1"/>
  <c r="CV130" i="71" s="1"/>
  <c r="V322" i="71" a="1"/>
  <c r="V322" i="71" s="1"/>
  <c r="W322" i="71" a="1"/>
  <c r="W322" i="71" s="1"/>
  <c r="T322" i="71"/>
  <c r="U322" i="71" a="1"/>
  <c r="U322" i="71" s="1"/>
  <c r="S323" i="71"/>
  <c r="T120" i="71"/>
  <c r="U120" i="71" a="1"/>
  <c r="U120" i="71" s="1"/>
  <c r="S121" i="71"/>
  <c r="V121" i="71" s="1" a="1"/>
  <c r="V121" i="71" s="1"/>
  <c r="W120" i="71" a="1"/>
  <c r="W120" i="71" s="1"/>
  <c r="DR168" i="74" l="1"/>
  <c r="DV167" i="74" a="1"/>
  <c r="DV167" i="74" s="1"/>
  <c r="DS167" i="74"/>
  <c r="DU167" i="74" a="1"/>
  <c r="DU167" i="74" s="1"/>
  <c r="DT167" i="74" a="1"/>
  <c r="DT167" i="74" s="1"/>
  <c r="AS366" i="74"/>
  <c r="AV365" i="74" a="1"/>
  <c r="AV365" i="74" s="1"/>
  <c r="AT365" i="74"/>
  <c r="AW365" i="74" a="1"/>
  <c r="AW365" i="74" s="1"/>
  <c r="AU365" i="74" a="1"/>
  <c r="AU365" i="74" s="1"/>
  <c r="DR367" i="74"/>
  <c r="DU366" i="74" a="1"/>
  <c r="DU366" i="74" s="1"/>
  <c r="DV366" i="74" a="1"/>
  <c r="DV366" i="74" s="1"/>
  <c r="DS366" i="74"/>
  <c r="DT366" i="74" a="1"/>
  <c r="DT366" i="74" s="1"/>
  <c r="AS168" i="74"/>
  <c r="AT167" i="74"/>
  <c r="AW167" i="74" a="1"/>
  <c r="AW167" i="74" s="1"/>
  <c r="AU167" i="74" a="1"/>
  <c r="AU167" i="74" s="1"/>
  <c r="AV167" i="74" a="1"/>
  <c r="AV167" i="74" s="1"/>
  <c r="CT327" i="71" a="1"/>
  <c r="CT327" i="71" s="1"/>
  <c r="CU327" i="71" a="1"/>
  <c r="CU327" i="71" s="1"/>
  <c r="CR328" i="71"/>
  <c r="CS327" i="71"/>
  <c r="CV327" i="71" a="1"/>
  <c r="CV327" i="71" s="1"/>
  <c r="CV131" i="71" a="1"/>
  <c r="CV131" i="71" s="1"/>
  <c r="CS131" i="71"/>
  <c r="CR132" i="71"/>
  <c r="CT131" i="71" a="1"/>
  <c r="CT131" i="71" s="1"/>
  <c r="CU131" i="71" a="1"/>
  <c r="CU131" i="71" s="1"/>
  <c r="U323" i="71" a="1"/>
  <c r="U323" i="71" s="1"/>
  <c r="V323" i="71" a="1"/>
  <c r="V323" i="71" s="1"/>
  <c r="S324" i="71"/>
  <c r="T323" i="71"/>
  <c r="W323" i="71" a="1"/>
  <c r="W323" i="71" s="1"/>
  <c r="T121" i="71"/>
  <c r="U121" i="71" a="1"/>
  <c r="U121" i="71" s="1"/>
  <c r="S122" i="71"/>
  <c r="V122" i="71" s="1" a="1"/>
  <c r="V122" i="71" s="1"/>
  <c r="W121" i="71" a="1"/>
  <c r="W121" i="71" s="1"/>
  <c r="AS169" i="74" l="1"/>
  <c r="AT168" i="74"/>
  <c r="AW168" i="74" a="1"/>
  <c r="AW168" i="74" s="1"/>
  <c r="AU168" i="74" a="1"/>
  <c r="AU168" i="74" s="1"/>
  <c r="AV168" i="74" a="1"/>
  <c r="AV168" i="74" s="1"/>
  <c r="DR368" i="74"/>
  <c r="DU367" i="74" a="1"/>
  <c r="DU367" i="74" s="1"/>
  <c r="DS367" i="74"/>
  <c r="DV367" i="74" a="1"/>
  <c r="DV367" i="74" s="1"/>
  <c r="DT367" i="74" a="1"/>
  <c r="DT367" i="74" s="1"/>
  <c r="AS367" i="74"/>
  <c r="AV366" i="74" a="1"/>
  <c r="AV366" i="74" s="1"/>
  <c r="AT366" i="74"/>
  <c r="AU366" i="74" a="1"/>
  <c r="AU366" i="74" s="1"/>
  <c r="AW366" i="74" a="1"/>
  <c r="AW366" i="74" s="1"/>
  <c r="DR169" i="74"/>
  <c r="DS168" i="74"/>
  <c r="DV168" i="74" a="1"/>
  <c r="DV168" i="74" s="1"/>
  <c r="DT168" i="74" a="1"/>
  <c r="DT168" i="74" s="1"/>
  <c r="DU168" i="74" a="1"/>
  <c r="DU168" i="74" s="1"/>
  <c r="CU132" i="71" a="1"/>
  <c r="CU132" i="71" s="1"/>
  <c r="CT132" i="71" a="1"/>
  <c r="CT132" i="71" s="1"/>
  <c r="CR133" i="71"/>
  <c r="CS132" i="71"/>
  <c r="CV132" i="71" a="1"/>
  <c r="CV132" i="71" s="1"/>
  <c r="CV328" i="71" a="1"/>
  <c r="CV328" i="71" s="1"/>
  <c r="CS328" i="71"/>
  <c r="CU328" i="71" a="1"/>
  <c r="CU328" i="71" s="1"/>
  <c r="CR329" i="71"/>
  <c r="CT328" i="71" a="1"/>
  <c r="CT328" i="71" s="1"/>
  <c r="W324" i="71" a="1"/>
  <c r="W324" i="71" s="1"/>
  <c r="V324" i="71" a="1"/>
  <c r="V324" i="71" s="1"/>
  <c r="S325" i="71"/>
  <c r="T324" i="71"/>
  <c r="U324" i="71" a="1"/>
  <c r="U324" i="71" s="1"/>
  <c r="T122" i="71"/>
  <c r="U122" i="71" a="1"/>
  <c r="U122" i="71" s="1"/>
  <c r="S123" i="71"/>
  <c r="V123" i="71" s="1" a="1"/>
  <c r="V123" i="71" s="1"/>
  <c r="W122" i="71" a="1"/>
  <c r="W122" i="71" s="1"/>
  <c r="DR170" i="74" l="1"/>
  <c r="DS169" i="74"/>
  <c r="DV169" i="74" a="1"/>
  <c r="DV169" i="74" s="1"/>
  <c r="DU169" i="74" a="1"/>
  <c r="DU169" i="74" s="1"/>
  <c r="DT169" i="74" a="1"/>
  <c r="DT169" i="74" s="1"/>
  <c r="DR369" i="74"/>
  <c r="DU368" i="74" a="1"/>
  <c r="DU368" i="74" s="1"/>
  <c r="DS368" i="74"/>
  <c r="DV368" i="74" a="1"/>
  <c r="DV368" i="74" s="1"/>
  <c r="DT368" i="74" a="1"/>
  <c r="DT368" i="74" s="1"/>
  <c r="AS368" i="74"/>
  <c r="AT367" i="74"/>
  <c r="AV367" i="74" a="1"/>
  <c r="AV367" i="74" s="1"/>
  <c r="AW367" i="74" a="1"/>
  <c r="AW367" i="74" s="1"/>
  <c r="AU367" i="74" a="1"/>
  <c r="AU367" i="74" s="1"/>
  <c r="AS170" i="74"/>
  <c r="AT169" i="74"/>
  <c r="AU169" i="74" a="1"/>
  <c r="AU169" i="74" s="1"/>
  <c r="AW169" i="74" a="1"/>
  <c r="AW169" i="74" s="1"/>
  <c r="AV169" i="74" a="1"/>
  <c r="AV169" i="74" s="1"/>
  <c r="CS133" i="71"/>
  <c r="CR134" i="71"/>
  <c r="CT133" i="71" a="1"/>
  <c r="CT133" i="71" s="1"/>
  <c r="CU133" i="71" a="1"/>
  <c r="CU133" i="71" s="1"/>
  <c r="CV133" i="71" a="1"/>
  <c r="CV133" i="71" s="1"/>
  <c r="CT329" i="71" a="1"/>
  <c r="CT329" i="71" s="1"/>
  <c r="CU329" i="71" a="1"/>
  <c r="CU329" i="71" s="1"/>
  <c r="CR330" i="71"/>
  <c r="CS329" i="71"/>
  <c r="CV329" i="71" a="1"/>
  <c r="CV329" i="71" s="1"/>
  <c r="U325" i="71" a="1"/>
  <c r="U325" i="71" s="1"/>
  <c r="V325" i="71" a="1"/>
  <c r="V325" i="71" s="1"/>
  <c r="T325" i="71"/>
  <c r="W325" i="71" a="1"/>
  <c r="W325" i="71" s="1"/>
  <c r="S326" i="71"/>
  <c r="T123" i="71"/>
  <c r="U123" i="71" a="1"/>
  <c r="U123" i="71" s="1"/>
  <c r="S124" i="71"/>
  <c r="V124" i="71" s="1" a="1"/>
  <c r="V124" i="71" s="1"/>
  <c r="W123" i="71" a="1"/>
  <c r="W123" i="71" s="1"/>
  <c r="DR370" i="74" l="1"/>
  <c r="DV369" i="74" a="1"/>
  <c r="DV369" i="74" s="1"/>
  <c r="DU369" i="74" a="1"/>
  <c r="DU369" i="74" s="1"/>
  <c r="DT369" i="74" a="1"/>
  <c r="DT369" i="74" s="1"/>
  <c r="DS369" i="74"/>
  <c r="AS369" i="74"/>
  <c r="AV368" i="74" a="1"/>
  <c r="AV368" i="74" s="1"/>
  <c r="AU368" i="74" a="1"/>
  <c r="AU368" i="74" s="1"/>
  <c r="AT368" i="74"/>
  <c r="AW368" i="74" a="1"/>
  <c r="AW368" i="74" s="1"/>
  <c r="AS171" i="74"/>
  <c r="AW170" i="74" a="1"/>
  <c r="AW170" i="74" s="1"/>
  <c r="AT170" i="74"/>
  <c r="AU170" i="74" a="1"/>
  <c r="AU170" i="74" s="1"/>
  <c r="AV170" i="74" a="1"/>
  <c r="AV170" i="74" s="1"/>
  <c r="DR171" i="74"/>
  <c r="DV170" i="74" a="1"/>
  <c r="DV170" i="74" s="1"/>
  <c r="DS170" i="74"/>
  <c r="DT170" i="74" a="1"/>
  <c r="DT170" i="74" s="1"/>
  <c r="DU170" i="74" a="1"/>
  <c r="DU170" i="74" s="1"/>
  <c r="CV330" i="71" a="1"/>
  <c r="CV330" i="71" s="1"/>
  <c r="CS330" i="71"/>
  <c r="CT330" i="71" a="1"/>
  <c r="CT330" i="71" s="1"/>
  <c r="CU330" i="71" a="1"/>
  <c r="CU330" i="71" s="1"/>
  <c r="CR331" i="71"/>
  <c r="CS134" i="71"/>
  <c r="CR135" i="71"/>
  <c r="CV134" i="71" a="1"/>
  <c r="CV134" i="71" s="1"/>
  <c r="CU134" i="71" a="1"/>
  <c r="CU134" i="71" s="1"/>
  <c r="CT134" i="71" a="1"/>
  <c r="CT134" i="71" s="1"/>
  <c r="V326" i="71" a="1"/>
  <c r="V326" i="71" s="1"/>
  <c r="W326" i="71" a="1"/>
  <c r="W326" i="71" s="1"/>
  <c r="T326" i="71"/>
  <c r="U326" i="71" a="1"/>
  <c r="U326" i="71" s="1"/>
  <c r="S327" i="71"/>
  <c r="T124" i="71"/>
  <c r="U124" i="71" a="1"/>
  <c r="U124" i="71" s="1"/>
  <c r="S125" i="71"/>
  <c r="V125" i="71" s="1" a="1"/>
  <c r="V125" i="71" s="1"/>
  <c r="W124" i="71" a="1"/>
  <c r="W124" i="71" s="1"/>
  <c r="DR172" i="74" l="1"/>
  <c r="DS171" i="74"/>
  <c r="DV171" i="74" a="1"/>
  <c r="DV171" i="74" s="1"/>
  <c r="DU171" i="74" a="1"/>
  <c r="DU171" i="74" s="1"/>
  <c r="DT171" i="74" a="1"/>
  <c r="DT171" i="74" s="1"/>
  <c r="AS172" i="74"/>
  <c r="AW171" i="74" a="1"/>
  <c r="AW171" i="74" s="1"/>
  <c r="AU171" i="74" a="1"/>
  <c r="AU171" i="74" s="1"/>
  <c r="AV171" i="74" a="1"/>
  <c r="AV171" i="74" s="1"/>
  <c r="AT171" i="74"/>
  <c r="AS370" i="74"/>
  <c r="AT369" i="74"/>
  <c r="AW369" i="74" a="1"/>
  <c r="AW369" i="74" s="1"/>
  <c r="AV369" i="74" a="1"/>
  <c r="AV369" i="74" s="1"/>
  <c r="AU369" i="74" a="1"/>
  <c r="AU369" i="74" s="1"/>
  <c r="DR371" i="74"/>
  <c r="DU370" i="74" a="1"/>
  <c r="DU370" i="74" s="1"/>
  <c r="DS370" i="74"/>
  <c r="DV370" i="74" a="1"/>
  <c r="DV370" i="74" s="1"/>
  <c r="DT370" i="74" a="1"/>
  <c r="DT370" i="74" s="1"/>
  <c r="CV135" i="71" a="1"/>
  <c r="CV135" i="71" s="1"/>
  <c r="CS135" i="71"/>
  <c r="CT135" i="71" a="1"/>
  <c r="CT135" i="71" s="1"/>
  <c r="CU135" i="71" a="1"/>
  <c r="CU135" i="71" s="1"/>
  <c r="CR136" i="71"/>
  <c r="CT331" i="71" a="1"/>
  <c r="CT331" i="71" s="1"/>
  <c r="CU331" i="71" a="1"/>
  <c r="CU331" i="71" s="1"/>
  <c r="CR332" i="71"/>
  <c r="CS331" i="71"/>
  <c r="CV331" i="71" a="1"/>
  <c r="CV331" i="71" s="1"/>
  <c r="T327" i="71"/>
  <c r="V327" i="71" a="1"/>
  <c r="V327" i="71" s="1"/>
  <c r="W327" i="71" a="1"/>
  <c r="W327" i="71" s="1"/>
  <c r="U327" i="71" a="1"/>
  <c r="U327" i="71" s="1"/>
  <c r="S328" i="71"/>
  <c r="T125" i="71"/>
  <c r="U125" i="71" a="1"/>
  <c r="U125" i="71" s="1"/>
  <c r="S126" i="71"/>
  <c r="V126" i="71" s="1" a="1"/>
  <c r="V126" i="71" s="1"/>
  <c r="W125" i="71" a="1"/>
  <c r="W125" i="71" s="1"/>
  <c r="DR372" i="74" l="1"/>
  <c r="DV371" i="74" a="1"/>
  <c r="DV371" i="74" s="1"/>
  <c r="DU371" i="74" a="1"/>
  <c r="DU371" i="74" s="1"/>
  <c r="DS371" i="74"/>
  <c r="DT371" i="74" a="1"/>
  <c r="DT371" i="74" s="1"/>
  <c r="AS371" i="74"/>
  <c r="AW370" i="74" a="1"/>
  <c r="AW370" i="74" s="1"/>
  <c r="AV370" i="74" a="1"/>
  <c r="AV370" i="74" s="1"/>
  <c r="AU370" i="74" a="1"/>
  <c r="AU370" i="74" s="1"/>
  <c r="AT370" i="74"/>
  <c r="AS173" i="74"/>
  <c r="AU172" i="74" a="1"/>
  <c r="AU172" i="74" s="1"/>
  <c r="AT172" i="74"/>
  <c r="AW172" i="74" a="1"/>
  <c r="AW172" i="74" s="1"/>
  <c r="AV172" i="74" a="1"/>
  <c r="AV172" i="74" s="1"/>
  <c r="DR173" i="74"/>
  <c r="DS172" i="74"/>
  <c r="DV172" i="74" a="1"/>
  <c r="DV172" i="74" s="1"/>
  <c r="DT172" i="74" a="1"/>
  <c r="DT172" i="74" s="1"/>
  <c r="DU172" i="74" a="1"/>
  <c r="DU172" i="74" s="1"/>
  <c r="CS136" i="71"/>
  <c r="CV136" i="71" a="1"/>
  <c r="CV136" i="71" s="1"/>
  <c r="CR137" i="71"/>
  <c r="CU136" i="71" a="1"/>
  <c r="CU136" i="71" s="1"/>
  <c r="CT136" i="71" a="1"/>
  <c r="CT136" i="71" s="1"/>
  <c r="CV332" i="71" a="1"/>
  <c r="CV332" i="71" s="1"/>
  <c r="CU332" i="71" a="1"/>
  <c r="CU332" i="71" s="1"/>
  <c r="CT332" i="71" a="1"/>
  <c r="CT332" i="71" s="1"/>
  <c r="CR333" i="71"/>
  <c r="CS332" i="71"/>
  <c r="T328" i="71"/>
  <c r="U328" i="71" a="1"/>
  <c r="U328" i="71" s="1"/>
  <c r="S329" i="71"/>
  <c r="V328" i="71" a="1"/>
  <c r="V328" i="71" s="1"/>
  <c r="W328" i="71" a="1"/>
  <c r="W328" i="71" s="1"/>
  <c r="T126" i="71"/>
  <c r="U126" i="71" a="1"/>
  <c r="U126" i="71" s="1"/>
  <c r="S127" i="71"/>
  <c r="V127" i="71" s="1" a="1"/>
  <c r="V127" i="71" s="1"/>
  <c r="W126" i="71" a="1"/>
  <c r="W126" i="71" s="1"/>
  <c r="DR174" i="74" l="1"/>
  <c r="DV173" i="74" a="1"/>
  <c r="DV173" i="74" s="1"/>
  <c r="DS173" i="74"/>
  <c r="DT173" i="74" a="1"/>
  <c r="DT173" i="74" s="1"/>
  <c r="DU173" i="74" a="1"/>
  <c r="DU173" i="74" s="1"/>
  <c r="AS174" i="74"/>
  <c r="AU173" i="74" a="1"/>
  <c r="AU173" i="74" s="1"/>
  <c r="AT173" i="74"/>
  <c r="AW173" i="74" a="1"/>
  <c r="AW173" i="74" s="1"/>
  <c r="AV173" i="74" a="1"/>
  <c r="AV173" i="74" s="1"/>
  <c r="AS372" i="74"/>
  <c r="AW371" i="74" a="1"/>
  <c r="AW371" i="74" s="1"/>
  <c r="AT371" i="74"/>
  <c r="AU371" i="74" a="1"/>
  <c r="AU371" i="74" s="1"/>
  <c r="AV371" i="74" a="1"/>
  <c r="AV371" i="74" s="1"/>
  <c r="DR373" i="74"/>
  <c r="DT372" i="74" a="1"/>
  <c r="DT372" i="74" s="1"/>
  <c r="DS372" i="74"/>
  <c r="DU372" i="74" a="1"/>
  <c r="DU372" i="74" s="1"/>
  <c r="DV372" i="74" a="1"/>
  <c r="DV372" i="74" s="1"/>
  <c r="CV137" i="71" a="1"/>
  <c r="CV137" i="71" s="1"/>
  <c r="CS137" i="71"/>
  <c r="CT137" i="71" a="1"/>
  <c r="CT137" i="71" s="1"/>
  <c r="CU137" i="71" a="1"/>
  <c r="CU137" i="71" s="1"/>
  <c r="CR138" i="71"/>
  <c r="CU333" i="71" a="1"/>
  <c r="CU333" i="71" s="1"/>
  <c r="CV333" i="71" a="1"/>
  <c r="CV333" i="71" s="1"/>
  <c r="CT333" i="71" a="1"/>
  <c r="CT333" i="71" s="1"/>
  <c r="CR334" i="71"/>
  <c r="CS333" i="71"/>
  <c r="T329" i="71"/>
  <c r="U329" i="71" a="1"/>
  <c r="U329" i="71" s="1"/>
  <c r="S330" i="71"/>
  <c r="V329" i="71" a="1"/>
  <c r="V329" i="71" s="1"/>
  <c r="W329" i="71" a="1"/>
  <c r="W329" i="71" s="1"/>
  <c r="T127" i="71"/>
  <c r="U127" i="71" a="1"/>
  <c r="U127" i="71" s="1"/>
  <c r="S128" i="71"/>
  <c r="V128" i="71" s="1" a="1"/>
  <c r="V128" i="71" s="1"/>
  <c r="W127" i="71" a="1"/>
  <c r="W127" i="71" s="1"/>
  <c r="AS175" i="74" l="1"/>
  <c r="AW174" i="74" a="1"/>
  <c r="AW174" i="74" s="1"/>
  <c r="AT174" i="74"/>
  <c r="AV174" i="74" a="1"/>
  <c r="AV174" i="74" s="1"/>
  <c r="AU174" i="74" a="1"/>
  <c r="AU174" i="74" s="1"/>
  <c r="AS373" i="74"/>
  <c r="AT372" i="74"/>
  <c r="AW372" i="74" a="1"/>
  <c r="AW372" i="74" s="1"/>
  <c r="AV372" i="74" a="1"/>
  <c r="AV372" i="74" s="1"/>
  <c r="AU372" i="74" a="1"/>
  <c r="AU372" i="74" s="1"/>
  <c r="DR374" i="74"/>
  <c r="DV373" i="74" a="1"/>
  <c r="DV373" i="74" s="1"/>
  <c r="DT373" i="74" a="1"/>
  <c r="DT373" i="74" s="1"/>
  <c r="DU373" i="74" a="1"/>
  <c r="DU373" i="74" s="1"/>
  <c r="DS373" i="74"/>
  <c r="DR175" i="74"/>
  <c r="DS174" i="74"/>
  <c r="DV174" i="74" a="1"/>
  <c r="DV174" i="74" s="1"/>
  <c r="DU174" i="74" a="1"/>
  <c r="DU174" i="74" s="1"/>
  <c r="DT174" i="74" a="1"/>
  <c r="DT174" i="74" s="1"/>
  <c r="CV138" i="71" a="1"/>
  <c r="CV138" i="71" s="1"/>
  <c r="CU138" i="71" a="1"/>
  <c r="CU138" i="71" s="1"/>
  <c r="CR139" i="71"/>
  <c r="CS138" i="71"/>
  <c r="CT138" i="71" a="1"/>
  <c r="CT138" i="71" s="1"/>
  <c r="CT334" i="71" a="1"/>
  <c r="CT334" i="71" s="1"/>
  <c r="CR335" i="71"/>
  <c r="CU334" i="71" a="1"/>
  <c r="CU334" i="71" s="1"/>
  <c r="CS334" i="71"/>
  <c r="CV334" i="71" a="1"/>
  <c r="CV334" i="71" s="1"/>
  <c r="W330" i="71" a="1"/>
  <c r="W330" i="71" s="1"/>
  <c r="V330" i="71" a="1"/>
  <c r="V330" i="71" s="1"/>
  <c r="U330" i="71" a="1"/>
  <c r="U330" i="71" s="1"/>
  <c r="S331" i="71"/>
  <c r="T330" i="71"/>
  <c r="T128" i="71"/>
  <c r="U128" i="71" a="1"/>
  <c r="U128" i="71" s="1"/>
  <c r="S129" i="71"/>
  <c r="V129" i="71" s="1" a="1"/>
  <c r="V129" i="71" s="1"/>
  <c r="W128" i="71" a="1"/>
  <c r="W128" i="71" s="1"/>
  <c r="DR176" i="74" l="1"/>
  <c r="DV175" i="74" a="1"/>
  <c r="DV175" i="74" s="1"/>
  <c r="DS175" i="74"/>
  <c r="DT175" i="74" a="1"/>
  <c r="DT175" i="74" s="1"/>
  <c r="DU175" i="74" a="1"/>
  <c r="DU175" i="74" s="1"/>
  <c r="DR375" i="74"/>
  <c r="DU374" i="74" a="1"/>
  <c r="DU374" i="74" s="1"/>
  <c r="DS374" i="74"/>
  <c r="DV374" i="74" a="1"/>
  <c r="DV374" i="74" s="1"/>
  <c r="DT374" i="74" a="1"/>
  <c r="DT374" i="74" s="1"/>
  <c r="AS374" i="74"/>
  <c r="AW373" i="74" a="1"/>
  <c r="AW373" i="74" s="1"/>
  <c r="AV373" i="74" a="1"/>
  <c r="AV373" i="74" s="1"/>
  <c r="AT373" i="74"/>
  <c r="AU373" i="74" a="1"/>
  <c r="AU373" i="74" s="1"/>
  <c r="AS176" i="74"/>
  <c r="AW175" i="74" a="1"/>
  <c r="AW175" i="74" s="1"/>
  <c r="AT175" i="74"/>
  <c r="AU175" i="74" a="1"/>
  <c r="AU175" i="74" s="1"/>
  <c r="AV175" i="74" a="1"/>
  <c r="AV175" i="74" s="1"/>
  <c r="CV139" i="71" a="1"/>
  <c r="CV139" i="71" s="1"/>
  <c r="CS139" i="71"/>
  <c r="CT139" i="71" a="1"/>
  <c r="CT139" i="71" s="1"/>
  <c r="CU139" i="71" a="1"/>
  <c r="CU139" i="71" s="1"/>
  <c r="CR140" i="71"/>
  <c r="CS335" i="71"/>
  <c r="CT335" i="71" a="1"/>
  <c r="CT335" i="71" s="1"/>
  <c r="CR336" i="71"/>
  <c r="CU335" i="71" a="1"/>
  <c r="CU335" i="71" s="1"/>
  <c r="CV335" i="71" a="1"/>
  <c r="CV335" i="71" s="1"/>
  <c r="T331" i="71"/>
  <c r="W331" i="71" a="1"/>
  <c r="W331" i="71" s="1"/>
  <c r="S332" i="71"/>
  <c r="V331" i="71" a="1"/>
  <c r="V331" i="71" s="1"/>
  <c r="U331" i="71" a="1"/>
  <c r="U331" i="71" s="1"/>
  <c r="T129" i="71"/>
  <c r="U129" i="71" a="1"/>
  <c r="U129" i="71" s="1"/>
  <c r="S130" i="71"/>
  <c r="V130" i="71" s="1" a="1"/>
  <c r="V130" i="71" s="1"/>
  <c r="W129" i="71" a="1"/>
  <c r="W129" i="71" s="1"/>
  <c r="AS375" i="74" l="1"/>
  <c r="AV374" i="74" a="1"/>
  <c r="AV374" i="74" s="1"/>
  <c r="AW374" i="74" a="1"/>
  <c r="AW374" i="74" s="1"/>
  <c r="AU374" i="74" a="1"/>
  <c r="AU374" i="74" s="1"/>
  <c r="AT374" i="74"/>
  <c r="AS177" i="74"/>
  <c r="AT176" i="74"/>
  <c r="AW176" i="74" a="1"/>
  <c r="AW176" i="74" s="1"/>
  <c r="AU176" i="74" a="1"/>
  <c r="AU176" i="74" s="1"/>
  <c r="AV176" i="74" a="1"/>
  <c r="AV176" i="74" s="1"/>
  <c r="DR376" i="74"/>
  <c r="DS375" i="74"/>
  <c r="DT375" i="74" a="1"/>
  <c r="DT375" i="74" s="1"/>
  <c r="DV375" i="74" a="1"/>
  <c r="DV375" i="74" s="1"/>
  <c r="DU375" i="74" a="1"/>
  <c r="DU375" i="74" s="1"/>
  <c r="DR177" i="74"/>
  <c r="DS176" i="74"/>
  <c r="DV176" i="74" a="1"/>
  <c r="DV176" i="74" s="1"/>
  <c r="DU176" i="74" a="1"/>
  <c r="DU176" i="74" s="1"/>
  <c r="DT176" i="74" a="1"/>
  <c r="DT176" i="74" s="1"/>
  <c r="CV336" i="71" a="1"/>
  <c r="CV336" i="71" s="1"/>
  <c r="CR337" i="71"/>
  <c r="CU336" i="71" a="1"/>
  <c r="CU336" i="71" s="1"/>
  <c r="CS336" i="71"/>
  <c r="CT336" i="71" a="1"/>
  <c r="CT336" i="71" s="1"/>
  <c r="CV140" i="71" a="1"/>
  <c r="CV140" i="71" s="1"/>
  <c r="CU140" i="71" a="1"/>
  <c r="CU140" i="71" s="1"/>
  <c r="CR141" i="71"/>
  <c r="CS140" i="71"/>
  <c r="CT140" i="71" a="1"/>
  <c r="CT140" i="71" s="1"/>
  <c r="T332" i="71"/>
  <c r="W332" i="71" a="1"/>
  <c r="W332" i="71" s="1"/>
  <c r="V332" i="71" a="1"/>
  <c r="V332" i="71" s="1"/>
  <c r="U332" i="71" a="1"/>
  <c r="U332" i="71" s="1"/>
  <c r="S333" i="71"/>
  <c r="T130" i="71"/>
  <c r="U130" i="71" a="1"/>
  <c r="U130" i="71" s="1"/>
  <c r="S131" i="71"/>
  <c r="V131" i="71" s="1" a="1"/>
  <c r="V131" i="71" s="1"/>
  <c r="W130" i="71" a="1"/>
  <c r="W130" i="71" s="1"/>
  <c r="AS178" i="74" l="1"/>
  <c r="AV177" i="74" a="1"/>
  <c r="AV177" i="74" s="1"/>
  <c r="AT177" i="74"/>
  <c r="AU177" i="74" a="1"/>
  <c r="AU177" i="74" s="1"/>
  <c r="AW177" i="74" a="1"/>
  <c r="AW177" i="74" s="1"/>
  <c r="DR178" i="74"/>
  <c r="DS177" i="74"/>
  <c r="DV177" i="74" a="1"/>
  <c r="DV177" i="74" s="1"/>
  <c r="DU177" i="74" a="1"/>
  <c r="DU177" i="74" s="1"/>
  <c r="DT177" i="74" a="1"/>
  <c r="DT177" i="74" s="1"/>
  <c r="DR377" i="74"/>
  <c r="DT376" i="74" a="1"/>
  <c r="DT376" i="74" s="1"/>
  <c r="DU376" i="74" a="1"/>
  <c r="DU376" i="74" s="1"/>
  <c r="DV376" i="74" a="1"/>
  <c r="DV376" i="74" s="1"/>
  <c r="DS376" i="74"/>
  <c r="AS376" i="74"/>
  <c r="AW375" i="74" a="1"/>
  <c r="AW375" i="74" s="1"/>
  <c r="AV375" i="74" a="1"/>
  <c r="AV375" i="74" s="1"/>
  <c r="AU375" i="74" a="1"/>
  <c r="AU375" i="74" s="1"/>
  <c r="AT375" i="74"/>
  <c r="CV141" i="71" a="1"/>
  <c r="CV141" i="71" s="1"/>
  <c r="CS141" i="71"/>
  <c r="CT141" i="71" a="1"/>
  <c r="CT141" i="71" s="1"/>
  <c r="CU141" i="71" a="1"/>
  <c r="CU141" i="71" s="1"/>
  <c r="CR142" i="71"/>
  <c r="CV337" i="71" a="1"/>
  <c r="CV337" i="71" s="1"/>
  <c r="CR338" i="71"/>
  <c r="CS337" i="71"/>
  <c r="CT337" i="71" a="1"/>
  <c r="CT337" i="71" s="1"/>
  <c r="CU337" i="71" a="1"/>
  <c r="CU337" i="71" s="1"/>
  <c r="V333" i="71" a="1"/>
  <c r="V333" i="71" s="1"/>
  <c r="W333" i="71" a="1"/>
  <c r="W333" i="71" s="1"/>
  <c r="T333" i="71"/>
  <c r="U333" i="71" a="1"/>
  <c r="U333" i="71" s="1"/>
  <c r="S334" i="71"/>
  <c r="T131" i="71"/>
  <c r="U131" i="71" a="1"/>
  <c r="U131" i="71" s="1"/>
  <c r="S132" i="71"/>
  <c r="V132" i="71" s="1" a="1"/>
  <c r="V132" i="71" s="1"/>
  <c r="W131" i="71" a="1"/>
  <c r="W131" i="71" s="1"/>
  <c r="AS377" i="74" l="1"/>
  <c r="AV376" i="74" a="1"/>
  <c r="AV376" i="74" s="1"/>
  <c r="AU376" i="74" a="1"/>
  <c r="AU376" i="74" s="1"/>
  <c r="AW376" i="74" a="1"/>
  <c r="AW376" i="74" s="1"/>
  <c r="AT376" i="74"/>
  <c r="DR378" i="74"/>
  <c r="DU377" i="74" a="1"/>
  <c r="DU377" i="74" s="1"/>
  <c r="DT377" i="74" a="1"/>
  <c r="DT377" i="74" s="1"/>
  <c r="DV377" i="74" a="1"/>
  <c r="DV377" i="74" s="1"/>
  <c r="DS377" i="74"/>
  <c r="DR179" i="74"/>
  <c r="DS178" i="74"/>
  <c r="DV178" i="74" a="1"/>
  <c r="DV178" i="74" s="1"/>
  <c r="DT178" i="74" a="1"/>
  <c r="DT178" i="74" s="1"/>
  <c r="DU178" i="74" a="1"/>
  <c r="DU178" i="74" s="1"/>
  <c r="AS179" i="74"/>
  <c r="AT178" i="74"/>
  <c r="AU178" i="74" a="1"/>
  <c r="AU178" i="74" s="1"/>
  <c r="AW178" i="74" a="1"/>
  <c r="AW178" i="74" s="1"/>
  <c r="AV178" i="74" a="1"/>
  <c r="AV178" i="74" s="1"/>
  <c r="CV142" i="71" a="1"/>
  <c r="CV142" i="71" s="1"/>
  <c r="CU142" i="71" a="1"/>
  <c r="CU142" i="71" s="1"/>
  <c r="CR143" i="71"/>
  <c r="CT142" i="71" a="1"/>
  <c r="CT142" i="71" s="1"/>
  <c r="CS142" i="71"/>
  <c r="CV338" i="71" a="1"/>
  <c r="CV338" i="71" s="1"/>
  <c r="CR339" i="71"/>
  <c r="CS338" i="71"/>
  <c r="CU338" i="71" a="1"/>
  <c r="CU338" i="71" s="1"/>
  <c r="CT338" i="71" a="1"/>
  <c r="CT338" i="71" s="1"/>
  <c r="W334" i="71" a="1"/>
  <c r="W334" i="71" s="1"/>
  <c r="V334" i="71" a="1"/>
  <c r="V334" i="71" s="1"/>
  <c r="S335" i="71"/>
  <c r="U334" i="71" a="1"/>
  <c r="U334" i="71" s="1"/>
  <c r="T334" i="71"/>
  <c r="T132" i="71"/>
  <c r="U132" i="71" a="1"/>
  <c r="U132" i="71" s="1"/>
  <c r="S133" i="71"/>
  <c r="V133" i="71" s="1" a="1"/>
  <c r="V133" i="71" s="1"/>
  <c r="W132" i="71" a="1"/>
  <c r="W132" i="71" s="1"/>
  <c r="AS180" i="74" l="1"/>
  <c r="AT179" i="74"/>
  <c r="AW179" i="74" a="1"/>
  <c r="AW179" i="74" s="1"/>
  <c r="AU179" i="74" a="1"/>
  <c r="AU179" i="74" s="1"/>
  <c r="AV179" i="74" a="1"/>
  <c r="AV179" i="74" s="1"/>
  <c r="DR180" i="74"/>
  <c r="DS179" i="74"/>
  <c r="DV179" i="74" a="1"/>
  <c r="DV179" i="74" s="1"/>
  <c r="DT179" i="74" a="1"/>
  <c r="DT179" i="74" s="1"/>
  <c r="DU179" i="74" a="1"/>
  <c r="DU179" i="74" s="1"/>
  <c r="DR379" i="74"/>
  <c r="DU378" i="74" a="1"/>
  <c r="DU378" i="74" s="1"/>
  <c r="DS378" i="74"/>
  <c r="DT378" i="74" a="1"/>
  <c r="DT378" i="74" s="1"/>
  <c r="DV378" i="74" a="1"/>
  <c r="DV378" i="74" s="1"/>
  <c r="AS378" i="74"/>
  <c r="AU377" i="74" a="1"/>
  <c r="AU377" i="74" s="1"/>
  <c r="AW377" i="74" a="1"/>
  <c r="AW377" i="74" s="1"/>
  <c r="AV377" i="74" a="1"/>
  <c r="AV377" i="74" s="1"/>
  <c r="AT377" i="74"/>
  <c r="CV339" i="71" a="1"/>
  <c r="CV339" i="71" s="1"/>
  <c r="CR340" i="71"/>
  <c r="CU339" i="71" a="1"/>
  <c r="CU339" i="71" s="1"/>
  <c r="CS339" i="71"/>
  <c r="CT339" i="71" a="1"/>
  <c r="CT339" i="71" s="1"/>
  <c r="CV143" i="71" a="1"/>
  <c r="CV143" i="71" s="1"/>
  <c r="CS143" i="71"/>
  <c r="CT143" i="71" a="1"/>
  <c r="CT143" i="71" s="1"/>
  <c r="CR144" i="71"/>
  <c r="CU143" i="71" a="1"/>
  <c r="CU143" i="71" s="1"/>
  <c r="W335" i="71" a="1"/>
  <c r="W335" i="71" s="1"/>
  <c r="S336" i="71"/>
  <c r="V335" i="71" a="1"/>
  <c r="V335" i="71" s="1"/>
  <c r="U335" i="71" a="1"/>
  <c r="U335" i="71" s="1"/>
  <c r="T335" i="71"/>
  <c r="T133" i="71"/>
  <c r="U133" i="71" a="1"/>
  <c r="U133" i="71" s="1"/>
  <c r="S134" i="71"/>
  <c r="V134" i="71" s="1" a="1"/>
  <c r="V134" i="71" s="1"/>
  <c r="W133" i="71" a="1"/>
  <c r="W133" i="71" s="1"/>
  <c r="DR380" i="74" l="1"/>
  <c r="DV379" i="74" a="1"/>
  <c r="DV379" i="74" s="1"/>
  <c r="DU379" i="74" a="1"/>
  <c r="DU379" i="74" s="1"/>
  <c r="DT379" i="74" a="1"/>
  <c r="DT379" i="74" s="1"/>
  <c r="DS379" i="74"/>
  <c r="AS379" i="74"/>
  <c r="AW378" i="74" a="1"/>
  <c r="AW378" i="74" s="1"/>
  <c r="AU378" i="74" a="1"/>
  <c r="AU378" i="74" s="1"/>
  <c r="AT378" i="74"/>
  <c r="AV378" i="74" a="1"/>
  <c r="AV378" i="74" s="1"/>
  <c r="DR181" i="74"/>
  <c r="DS180" i="74"/>
  <c r="DV180" i="74" a="1"/>
  <c r="DV180" i="74" s="1"/>
  <c r="DT180" i="74" a="1"/>
  <c r="DT180" i="74" s="1"/>
  <c r="DU180" i="74" a="1"/>
  <c r="DU180" i="74" s="1"/>
  <c r="AS181" i="74"/>
  <c r="AT180" i="74"/>
  <c r="AU180" i="74" a="1"/>
  <c r="AU180" i="74" s="1"/>
  <c r="AW180" i="74" a="1"/>
  <c r="AW180" i="74" s="1"/>
  <c r="AV180" i="74" a="1"/>
  <c r="AV180" i="74" s="1"/>
  <c r="CV340" i="71" a="1"/>
  <c r="CV340" i="71" s="1"/>
  <c r="CR341" i="71"/>
  <c r="CU340" i="71" a="1"/>
  <c r="CU340" i="71" s="1"/>
  <c r="CS340" i="71"/>
  <c r="CT340" i="71" a="1"/>
  <c r="CT340" i="71" s="1"/>
  <c r="CU144" i="71" a="1"/>
  <c r="CU144" i="71" s="1"/>
  <c r="CS144" i="71"/>
  <c r="CT144" i="71" a="1"/>
  <c r="CT144" i="71" s="1"/>
  <c r="CR145" i="71"/>
  <c r="CV144" i="71" a="1"/>
  <c r="CV144" i="71" s="1"/>
  <c r="T336" i="71"/>
  <c r="S337" i="71"/>
  <c r="W336" i="71" a="1"/>
  <c r="W336" i="71" s="1"/>
  <c r="V336" i="71" a="1"/>
  <c r="V336" i="71" s="1"/>
  <c r="U336" i="71" a="1"/>
  <c r="U336" i="71" s="1"/>
  <c r="T134" i="71"/>
  <c r="U134" i="71" a="1"/>
  <c r="U134" i="71" s="1"/>
  <c r="S135" i="71"/>
  <c r="V135" i="71" s="1" a="1"/>
  <c r="V135" i="71" s="1"/>
  <c r="W134" i="71" a="1"/>
  <c r="W134" i="71" s="1"/>
  <c r="AS380" i="74" l="1"/>
  <c r="AW379" i="74" a="1"/>
  <c r="AW379" i="74" s="1"/>
  <c r="AT379" i="74"/>
  <c r="AV379" i="74" a="1"/>
  <c r="AV379" i="74" s="1"/>
  <c r="AU379" i="74" a="1"/>
  <c r="AU379" i="74" s="1"/>
  <c r="AS182" i="74"/>
  <c r="AT181" i="74"/>
  <c r="AU181" i="74" a="1"/>
  <c r="AU181" i="74" s="1"/>
  <c r="AW181" i="74" a="1"/>
  <c r="AW181" i="74" s="1"/>
  <c r="AV181" i="74" a="1"/>
  <c r="AV181" i="74" s="1"/>
  <c r="DR182" i="74"/>
  <c r="DV181" i="74" a="1"/>
  <c r="DV181" i="74" s="1"/>
  <c r="DS181" i="74"/>
  <c r="DT181" i="74" a="1"/>
  <c r="DT181" i="74" s="1"/>
  <c r="DU181" i="74" a="1"/>
  <c r="DU181" i="74" s="1"/>
  <c r="DR381" i="74"/>
  <c r="DV380" i="74" a="1"/>
  <c r="DV380" i="74" s="1"/>
  <c r="DS380" i="74"/>
  <c r="DU380" i="74" a="1"/>
  <c r="DU380" i="74" s="1"/>
  <c r="DT380" i="74" a="1"/>
  <c r="DT380" i="74" s="1"/>
  <c r="CV341" i="71" a="1"/>
  <c r="CV341" i="71" s="1"/>
  <c r="CR342" i="71"/>
  <c r="CT341" i="71" a="1"/>
  <c r="CT341" i="71" s="1"/>
  <c r="CU341" i="71" a="1"/>
  <c r="CU341" i="71" s="1"/>
  <c r="CS341" i="71"/>
  <c r="CS145" i="71"/>
  <c r="CT145" i="71" a="1"/>
  <c r="CT145" i="71" s="1"/>
  <c r="CU145" i="71" a="1"/>
  <c r="CU145" i="71" s="1"/>
  <c r="CR146" i="71"/>
  <c r="CV145" i="71" a="1"/>
  <c r="CV145" i="71" s="1"/>
  <c r="T337" i="71"/>
  <c r="U337" i="71" a="1"/>
  <c r="U337" i="71" s="1"/>
  <c r="V337" i="71" a="1"/>
  <c r="V337" i="71" s="1"/>
  <c r="S338" i="71"/>
  <c r="W337" i="71" a="1"/>
  <c r="W337" i="71" s="1"/>
  <c r="T135" i="71"/>
  <c r="U135" i="71" a="1"/>
  <c r="U135" i="71" s="1"/>
  <c r="S136" i="71"/>
  <c r="V136" i="71" s="1" a="1"/>
  <c r="V136" i="71" s="1"/>
  <c r="W135" i="71" a="1"/>
  <c r="W135" i="71" s="1"/>
  <c r="DR382" i="74" l="1"/>
  <c r="DV381" i="74" a="1"/>
  <c r="DV381" i="74" s="1"/>
  <c r="DU381" i="74" a="1"/>
  <c r="DU381" i="74" s="1"/>
  <c r="DT381" i="74" a="1"/>
  <c r="DT381" i="74" s="1"/>
  <c r="DS381" i="74"/>
  <c r="AS183" i="74"/>
  <c r="AT182" i="74"/>
  <c r="AW182" i="74" a="1"/>
  <c r="AW182" i="74" s="1"/>
  <c r="AV182" i="74" a="1"/>
  <c r="AV182" i="74" s="1"/>
  <c r="AU182" i="74" a="1"/>
  <c r="AU182" i="74" s="1"/>
  <c r="DR183" i="74"/>
  <c r="DV182" i="74" a="1"/>
  <c r="DV182" i="74" s="1"/>
  <c r="DS182" i="74"/>
  <c r="DU182" i="74" a="1"/>
  <c r="DU182" i="74" s="1"/>
  <c r="DT182" i="74" a="1"/>
  <c r="DT182" i="74" s="1"/>
  <c r="AS381" i="74"/>
  <c r="AT380" i="74"/>
  <c r="AW380" i="74" a="1"/>
  <c r="AW380" i="74" s="1"/>
  <c r="AV380" i="74" a="1"/>
  <c r="AV380" i="74" s="1"/>
  <c r="AU380" i="74" a="1"/>
  <c r="AU380" i="74" s="1"/>
  <c r="CV342" i="71" a="1"/>
  <c r="CV342" i="71" s="1"/>
  <c r="CS342" i="71"/>
  <c r="CT342" i="71" a="1"/>
  <c r="CT342" i="71" s="1"/>
  <c r="CU342" i="71" a="1"/>
  <c r="CU342" i="71" s="1"/>
  <c r="CR343" i="71"/>
  <c r="CV146" i="71" a="1"/>
  <c r="CV146" i="71" s="1"/>
  <c r="CR147" i="71"/>
  <c r="CU146" i="71" a="1"/>
  <c r="CU146" i="71" s="1"/>
  <c r="CS146" i="71"/>
  <c r="CT146" i="71" a="1"/>
  <c r="CT146" i="71" s="1"/>
  <c r="V338" i="71" a="1"/>
  <c r="V338" i="71" s="1"/>
  <c r="W338" i="71" a="1"/>
  <c r="W338" i="71" s="1"/>
  <c r="U338" i="71" a="1"/>
  <c r="U338" i="71" s="1"/>
  <c r="T338" i="71"/>
  <c r="S339" i="71"/>
  <c r="T136" i="71"/>
  <c r="U136" i="71" a="1"/>
  <c r="U136" i="71" s="1"/>
  <c r="S137" i="71"/>
  <c r="V137" i="71" s="1" a="1"/>
  <c r="V137" i="71" s="1"/>
  <c r="W136" i="71" a="1"/>
  <c r="W136" i="71" s="1"/>
  <c r="AS382" i="74" l="1"/>
  <c r="AU381" i="74" a="1"/>
  <c r="AU381" i="74" s="1"/>
  <c r="AW381" i="74" a="1"/>
  <c r="AW381" i="74" s="1"/>
  <c r="AT381" i="74"/>
  <c r="AV381" i="74" a="1"/>
  <c r="AV381" i="74" s="1"/>
  <c r="AS184" i="74"/>
  <c r="AU183" i="74" a="1"/>
  <c r="AU183" i="74" s="1"/>
  <c r="AV183" i="74" a="1"/>
  <c r="AV183" i="74" s="1"/>
  <c r="AW183" i="74" a="1"/>
  <c r="AW183" i="74" s="1"/>
  <c r="AT183" i="74"/>
  <c r="DR184" i="74"/>
  <c r="DS183" i="74"/>
  <c r="DV183" i="74" a="1"/>
  <c r="DV183" i="74" s="1"/>
  <c r="DU183" i="74" a="1"/>
  <c r="DU183" i="74" s="1"/>
  <c r="DT183" i="74" a="1"/>
  <c r="DT183" i="74" s="1"/>
  <c r="DR383" i="74"/>
  <c r="DS382" i="74"/>
  <c r="DV382" i="74" a="1"/>
  <c r="DV382" i="74" s="1"/>
  <c r="DU382" i="74" a="1"/>
  <c r="DU382" i="74" s="1"/>
  <c r="DT382" i="74" a="1"/>
  <c r="DT382" i="74" s="1"/>
  <c r="CS147" i="71"/>
  <c r="CT147" i="71" a="1"/>
  <c r="CT147" i="71" s="1"/>
  <c r="CU147" i="71" a="1"/>
  <c r="CU147" i="71" s="1"/>
  <c r="CR148" i="71"/>
  <c r="CV147" i="71" a="1"/>
  <c r="CV147" i="71" s="1"/>
  <c r="CU343" i="71" a="1"/>
  <c r="CU343" i="71" s="1"/>
  <c r="CV343" i="71" a="1"/>
  <c r="CV343" i="71" s="1"/>
  <c r="CT343" i="71" a="1"/>
  <c r="CT343" i="71" s="1"/>
  <c r="CR344" i="71"/>
  <c r="CS343" i="71"/>
  <c r="W339" i="71" a="1"/>
  <c r="W339" i="71" s="1"/>
  <c r="S340" i="71"/>
  <c r="T339" i="71"/>
  <c r="U339" i="71" a="1"/>
  <c r="U339" i="71" s="1"/>
  <c r="V339" i="71" a="1"/>
  <c r="V339" i="71" s="1"/>
  <c r="T137" i="71"/>
  <c r="U137" i="71" a="1"/>
  <c r="U137" i="71" s="1"/>
  <c r="S138" i="71"/>
  <c r="V138" i="71" s="1" a="1"/>
  <c r="V138" i="71" s="1"/>
  <c r="W137" i="71" a="1"/>
  <c r="W137" i="71" s="1"/>
  <c r="AS185" i="74" l="1"/>
  <c r="AT184" i="74"/>
  <c r="AW184" i="74" a="1"/>
  <c r="AW184" i="74" s="1"/>
  <c r="AU184" i="74" a="1"/>
  <c r="AU184" i="74" s="1"/>
  <c r="AV184" i="74" a="1"/>
  <c r="AV184" i="74" s="1"/>
  <c r="DR384" i="74"/>
  <c r="DS383" i="74"/>
  <c r="DT383" i="74" a="1"/>
  <c r="DT383" i="74" s="1"/>
  <c r="DV383" i="74" a="1"/>
  <c r="DV383" i="74" s="1"/>
  <c r="DU383" i="74" a="1"/>
  <c r="DU383" i="74" s="1"/>
  <c r="DR185" i="74"/>
  <c r="DV184" i="74" a="1"/>
  <c r="DV184" i="74" s="1"/>
  <c r="DS184" i="74"/>
  <c r="DT184" i="74" a="1"/>
  <c r="DT184" i="74" s="1"/>
  <c r="DU184" i="74" a="1"/>
  <c r="DU184" i="74" s="1"/>
  <c r="AS383" i="74"/>
  <c r="AU382" i="74" a="1"/>
  <c r="AU382" i="74" s="1"/>
  <c r="AW382" i="74" a="1"/>
  <c r="AW382" i="74" s="1"/>
  <c r="AV382" i="74" a="1"/>
  <c r="AV382" i="74" s="1"/>
  <c r="AT382" i="74"/>
  <c r="CV148" i="71" a="1"/>
  <c r="CV148" i="71" s="1"/>
  <c r="CU148" i="71" a="1"/>
  <c r="CU148" i="71" s="1"/>
  <c r="CR149" i="71"/>
  <c r="CS148" i="71"/>
  <c r="CT148" i="71" a="1"/>
  <c r="CT148" i="71" s="1"/>
  <c r="CT344" i="71" a="1"/>
  <c r="CT344" i="71" s="1"/>
  <c r="CU344" i="71" a="1"/>
  <c r="CU344" i="71" s="1"/>
  <c r="CS344" i="71"/>
  <c r="CV344" i="71" a="1"/>
  <c r="CV344" i="71" s="1"/>
  <c r="CR345" i="71"/>
  <c r="W340" i="71" a="1"/>
  <c r="W340" i="71" s="1"/>
  <c r="S341" i="71"/>
  <c r="T340" i="71"/>
  <c r="U340" i="71" a="1"/>
  <c r="U340" i="71" s="1"/>
  <c r="V340" i="71" a="1"/>
  <c r="V340" i="71" s="1"/>
  <c r="T138" i="71"/>
  <c r="U138" i="71" a="1"/>
  <c r="U138" i="71" s="1"/>
  <c r="S139" i="71"/>
  <c r="V139" i="71" s="1" a="1"/>
  <c r="V139" i="71" s="1"/>
  <c r="W138" i="71" a="1"/>
  <c r="W138" i="71" s="1"/>
  <c r="DR385" i="74" l="1"/>
  <c r="DU384" i="74" a="1"/>
  <c r="DU384" i="74" s="1"/>
  <c r="DV384" i="74" a="1"/>
  <c r="DV384" i="74" s="1"/>
  <c r="DT384" i="74" a="1"/>
  <c r="DT384" i="74" s="1"/>
  <c r="DS384" i="74"/>
  <c r="AS384" i="74"/>
  <c r="AU383" i="74" a="1"/>
  <c r="AU383" i="74" s="1"/>
  <c r="AT383" i="74"/>
  <c r="AV383" i="74" a="1"/>
  <c r="AV383" i="74" s="1"/>
  <c r="AW383" i="74" a="1"/>
  <c r="AW383" i="74" s="1"/>
  <c r="DR186" i="74"/>
  <c r="DS185" i="74"/>
  <c r="DV185" i="74" a="1"/>
  <c r="DV185" i="74" s="1"/>
  <c r="DT185" i="74" a="1"/>
  <c r="DT185" i="74" s="1"/>
  <c r="DU185" i="74" a="1"/>
  <c r="DU185" i="74" s="1"/>
  <c r="AS186" i="74"/>
  <c r="AT185" i="74"/>
  <c r="AU185" i="74" a="1"/>
  <c r="AU185" i="74" s="1"/>
  <c r="AW185" i="74" a="1"/>
  <c r="AW185" i="74" s="1"/>
  <c r="AV185" i="74" a="1"/>
  <c r="AV185" i="74" s="1"/>
  <c r="CV149" i="71" a="1"/>
  <c r="CV149" i="71" s="1"/>
  <c r="CS149" i="71"/>
  <c r="CT149" i="71" a="1"/>
  <c r="CT149" i="71" s="1"/>
  <c r="CU149" i="71" a="1"/>
  <c r="CU149" i="71" s="1"/>
  <c r="CR150" i="71"/>
  <c r="CV345" i="71" a="1"/>
  <c r="CV345" i="71" s="1"/>
  <c r="CR346" i="71"/>
  <c r="CU345" i="71" a="1"/>
  <c r="CU345" i="71" s="1"/>
  <c r="CS345" i="71"/>
  <c r="CT345" i="71" a="1"/>
  <c r="CT345" i="71" s="1"/>
  <c r="W341" i="71" a="1"/>
  <c r="W341" i="71" s="1"/>
  <c r="T341" i="71"/>
  <c r="U341" i="71" a="1"/>
  <c r="U341" i="71" s="1"/>
  <c r="S342" i="71"/>
  <c r="V341" i="71" a="1"/>
  <c r="V341" i="71" s="1"/>
  <c r="T139" i="71"/>
  <c r="U139" i="71" a="1"/>
  <c r="U139" i="71" s="1"/>
  <c r="S140" i="71"/>
  <c r="V140" i="71" s="1" a="1"/>
  <c r="V140" i="71" s="1"/>
  <c r="W139" i="71" a="1"/>
  <c r="W139" i="71" s="1"/>
  <c r="AS385" i="74" l="1"/>
  <c r="AV384" i="74" a="1"/>
  <c r="AV384" i="74" s="1"/>
  <c r="AW384" i="74" a="1"/>
  <c r="AW384" i="74" s="1"/>
  <c r="AU384" i="74" a="1"/>
  <c r="AU384" i="74" s="1"/>
  <c r="AT384" i="74"/>
  <c r="AS187" i="74"/>
  <c r="AT186" i="74"/>
  <c r="AV186" i="74" a="1"/>
  <c r="AV186" i="74" s="1"/>
  <c r="AW186" i="74" a="1"/>
  <c r="AW186" i="74" s="1"/>
  <c r="AU186" i="74" a="1"/>
  <c r="AU186" i="74" s="1"/>
  <c r="DR187" i="74"/>
  <c r="DS186" i="74"/>
  <c r="DV186" i="74" a="1"/>
  <c r="DV186" i="74" s="1"/>
  <c r="DU186" i="74" a="1"/>
  <c r="DU186" i="74" s="1"/>
  <c r="DT186" i="74" a="1"/>
  <c r="DT186" i="74" s="1"/>
  <c r="DR386" i="74"/>
  <c r="DU385" i="74" a="1"/>
  <c r="DU385" i="74" s="1"/>
  <c r="DT385" i="74" a="1"/>
  <c r="DT385" i="74" s="1"/>
  <c r="DS385" i="74"/>
  <c r="DV385" i="74" a="1"/>
  <c r="DV385" i="74" s="1"/>
  <c r="CS150" i="71"/>
  <c r="CV150" i="71" a="1"/>
  <c r="CV150" i="71" s="1"/>
  <c r="CR151" i="71"/>
  <c r="CU150" i="71" a="1"/>
  <c r="CU150" i="71" s="1"/>
  <c r="CT150" i="71" a="1"/>
  <c r="CT150" i="71" s="1"/>
  <c r="CS346" i="71"/>
  <c r="CV346" i="71" a="1"/>
  <c r="CV346" i="71" s="1"/>
  <c r="CT346" i="71" a="1"/>
  <c r="CT346" i="71" s="1"/>
  <c r="CU346" i="71" a="1"/>
  <c r="CU346" i="71" s="1"/>
  <c r="CR347" i="71"/>
  <c r="V342" i="71" a="1"/>
  <c r="V342" i="71" s="1"/>
  <c r="W342" i="71" a="1"/>
  <c r="W342" i="71" s="1"/>
  <c r="T342" i="71"/>
  <c r="U342" i="71" a="1"/>
  <c r="U342" i="71" s="1"/>
  <c r="S343" i="71"/>
  <c r="T140" i="71"/>
  <c r="U140" i="71" a="1"/>
  <c r="U140" i="71" s="1"/>
  <c r="S141" i="71"/>
  <c r="V141" i="71" s="1" a="1"/>
  <c r="V141" i="71" s="1"/>
  <c r="W140" i="71" a="1"/>
  <c r="W140" i="71" s="1"/>
  <c r="AS188" i="74" l="1"/>
  <c r="AT187" i="74"/>
  <c r="AV187" i="74" a="1"/>
  <c r="AV187" i="74" s="1"/>
  <c r="AW187" i="74" a="1"/>
  <c r="AW187" i="74" s="1"/>
  <c r="AU187" i="74" a="1"/>
  <c r="AU187" i="74" s="1"/>
  <c r="DR387" i="74"/>
  <c r="DV386" i="74" a="1"/>
  <c r="DV386" i="74" s="1"/>
  <c r="DT386" i="74" a="1"/>
  <c r="DT386" i="74" s="1"/>
  <c r="DS386" i="74"/>
  <c r="DU386" i="74" a="1"/>
  <c r="DU386" i="74" s="1"/>
  <c r="DR188" i="74"/>
  <c r="DS187" i="74"/>
  <c r="DV187" i="74" a="1"/>
  <c r="DV187" i="74" s="1"/>
  <c r="DU187" i="74" a="1"/>
  <c r="DU187" i="74" s="1"/>
  <c r="DT187" i="74" a="1"/>
  <c r="DT187" i="74" s="1"/>
  <c r="AS386" i="74"/>
  <c r="AW385" i="74" a="1"/>
  <c r="AW385" i="74" s="1"/>
  <c r="AV385" i="74" a="1"/>
  <c r="AV385" i="74" s="1"/>
  <c r="AT385" i="74"/>
  <c r="AU385" i="74" a="1"/>
  <c r="AU385" i="74" s="1"/>
  <c r="CU151" i="71" a="1"/>
  <c r="CU151" i="71" s="1"/>
  <c r="CS151" i="71"/>
  <c r="CT151" i="71" a="1"/>
  <c r="CT151" i="71" s="1"/>
  <c r="CR152" i="71"/>
  <c r="CV151" i="71" a="1"/>
  <c r="CV151" i="71" s="1"/>
  <c r="CT347" i="71" a="1"/>
  <c r="CT347" i="71" s="1"/>
  <c r="CU347" i="71" a="1"/>
  <c r="CU347" i="71" s="1"/>
  <c r="CS347" i="71"/>
  <c r="CV347" i="71" a="1"/>
  <c r="CV347" i="71" s="1"/>
  <c r="CR348" i="71"/>
  <c r="U343" i="71" a="1"/>
  <c r="U343" i="71" s="1"/>
  <c r="V343" i="71" a="1"/>
  <c r="V343" i="71" s="1"/>
  <c r="T343" i="71"/>
  <c r="W343" i="71" a="1"/>
  <c r="W343" i="71" s="1"/>
  <c r="S344" i="71"/>
  <c r="T141" i="71"/>
  <c r="U141" i="71" a="1"/>
  <c r="U141" i="71" s="1"/>
  <c r="S142" i="71"/>
  <c r="V142" i="71" s="1" a="1"/>
  <c r="V142" i="71" s="1"/>
  <c r="W141" i="71" a="1"/>
  <c r="W141" i="71" s="1"/>
  <c r="DR388" i="74" l="1"/>
  <c r="DV387" i="74" a="1"/>
  <c r="DV387" i="74" s="1"/>
  <c r="DU387" i="74" a="1"/>
  <c r="DU387" i="74" s="1"/>
  <c r="DT387" i="74" a="1"/>
  <c r="DT387" i="74" s="1"/>
  <c r="DS387" i="74"/>
  <c r="AS387" i="74"/>
  <c r="AW386" i="74" a="1"/>
  <c r="AW386" i="74" s="1"/>
  <c r="AU386" i="74" a="1"/>
  <c r="AU386" i="74" s="1"/>
  <c r="AV386" i="74" a="1"/>
  <c r="AV386" i="74" s="1"/>
  <c r="AT386" i="74"/>
  <c r="DR189" i="74"/>
  <c r="DV188" i="74" a="1"/>
  <c r="DV188" i="74" s="1"/>
  <c r="DS188" i="74"/>
  <c r="DT188" i="74" a="1"/>
  <c r="DT188" i="74" s="1"/>
  <c r="DU188" i="74" a="1"/>
  <c r="DU188" i="74" s="1"/>
  <c r="AS189" i="74"/>
  <c r="AT188" i="74"/>
  <c r="AU188" i="74" a="1"/>
  <c r="AU188" i="74" s="1"/>
  <c r="AV188" i="74" a="1"/>
  <c r="AV188" i="74" s="1"/>
  <c r="AW188" i="74" a="1"/>
  <c r="AW188" i="74" s="1"/>
  <c r="CV152" i="71" a="1"/>
  <c r="CV152" i="71" s="1"/>
  <c r="CS152" i="71"/>
  <c r="CT152" i="71" a="1"/>
  <c r="CT152" i="71" s="1"/>
  <c r="CU152" i="71" a="1"/>
  <c r="CU152" i="71" s="1"/>
  <c r="CR153" i="71"/>
  <c r="CR349" i="71"/>
  <c r="CV348" i="71" a="1"/>
  <c r="CV348" i="71" s="1"/>
  <c r="CU348" i="71" a="1"/>
  <c r="CU348" i="71" s="1"/>
  <c r="CS348" i="71"/>
  <c r="CT348" i="71" a="1"/>
  <c r="CT348" i="71" s="1"/>
  <c r="W344" i="71" a="1"/>
  <c r="W344" i="71" s="1"/>
  <c r="S345" i="71"/>
  <c r="V344" i="71" a="1"/>
  <c r="V344" i="71" s="1"/>
  <c r="U344" i="71" a="1"/>
  <c r="U344" i="71" s="1"/>
  <c r="T344" i="71"/>
  <c r="T142" i="71"/>
  <c r="U142" i="71" a="1"/>
  <c r="U142" i="71" s="1"/>
  <c r="S143" i="71"/>
  <c r="V143" i="71" s="1" a="1"/>
  <c r="V143" i="71" s="1"/>
  <c r="W142" i="71" a="1"/>
  <c r="W142" i="71" s="1"/>
  <c r="AS190" i="74" l="1"/>
  <c r="AT189" i="74"/>
  <c r="AV189" i="74" a="1"/>
  <c r="AV189" i="74" s="1"/>
  <c r="AU189" i="74" a="1"/>
  <c r="AU189" i="74" s="1"/>
  <c r="AW189" i="74" a="1"/>
  <c r="AW189" i="74" s="1"/>
  <c r="DR190" i="74"/>
  <c r="DS189" i="74"/>
  <c r="DV189" i="74" a="1"/>
  <c r="DV189" i="74" s="1"/>
  <c r="DU189" i="74" a="1"/>
  <c r="DU189" i="74" s="1"/>
  <c r="DT189" i="74" a="1"/>
  <c r="DT189" i="74" s="1"/>
  <c r="AS388" i="74"/>
  <c r="AT387" i="74"/>
  <c r="AV387" i="74" a="1"/>
  <c r="AV387" i="74" s="1"/>
  <c r="AW387" i="74" a="1"/>
  <c r="AW387" i="74" s="1"/>
  <c r="AU387" i="74" a="1"/>
  <c r="AU387" i="74" s="1"/>
  <c r="DR389" i="74"/>
  <c r="DT388" i="74" a="1"/>
  <c r="DT388" i="74" s="1"/>
  <c r="DS388" i="74"/>
  <c r="DV388" i="74" a="1"/>
  <c r="DV388" i="74" s="1"/>
  <c r="DU388" i="74" a="1"/>
  <c r="DU388" i="74" s="1"/>
  <c r="CT153" i="71" a="1"/>
  <c r="CT153" i="71" s="1"/>
  <c r="CU153" i="71" a="1"/>
  <c r="CU153" i="71" s="1"/>
  <c r="CR154" i="71"/>
  <c r="CS153" i="71"/>
  <c r="CV153" i="71" a="1"/>
  <c r="CV153" i="71" s="1"/>
  <c r="CS349" i="71"/>
  <c r="CT349" i="71" a="1"/>
  <c r="CT349" i="71" s="1"/>
  <c r="CV349" i="71" a="1"/>
  <c r="CV349" i="71" s="1"/>
  <c r="CR350" i="71"/>
  <c r="CU349" i="71" a="1"/>
  <c r="CU349" i="71" s="1"/>
  <c r="T345" i="71"/>
  <c r="W345" i="71" a="1"/>
  <c r="W345" i="71" s="1"/>
  <c r="V345" i="71" a="1"/>
  <c r="V345" i="71" s="1"/>
  <c r="S346" i="71"/>
  <c r="U345" i="71" a="1"/>
  <c r="U345" i="71" s="1"/>
  <c r="T143" i="71"/>
  <c r="U143" i="71" a="1"/>
  <c r="U143" i="71" s="1"/>
  <c r="S144" i="71"/>
  <c r="V144" i="71" s="1" a="1"/>
  <c r="V144" i="71" s="1"/>
  <c r="W143" i="71" a="1"/>
  <c r="W143" i="71" s="1"/>
  <c r="DR191" i="74" l="1"/>
  <c r="DS190" i="74"/>
  <c r="DV190" i="74" a="1"/>
  <c r="DV190" i="74" s="1"/>
  <c r="DU190" i="74" a="1"/>
  <c r="DU190" i="74" s="1"/>
  <c r="DT190" i="74" a="1"/>
  <c r="DT190" i="74" s="1"/>
  <c r="DR390" i="74"/>
  <c r="DU389" i="74" a="1"/>
  <c r="DU389" i="74" s="1"/>
  <c r="DT389" i="74" a="1"/>
  <c r="DT389" i="74" s="1"/>
  <c r="DS389" i="74"/>
  <c r="DV389" i="74" a="1"/>
  <c r="DV389" i="74" s="1"/>
  <c r="AS389" i="74"/>
  <c r="AV388" i="74" a="1"/>
  <c r="AV388" i="74" s="1"/>
  <c r="AU388" i="74" a="1"/>
  <c r="AU388" i="74" s="1"/>
  <c r="AT388" i="74"/>
  <c r="AW388" i="74" a="1"/>
  <c r="AW388" i="74" s="1"/>
  <c r="AS191" i="74"/>
  <c r="AT190" i="74"/>
  <c r="AU190" i="74" a="1"/>
  <c r="AU190" i="74" s="1"/>
  <c r="AV190" i="74" a="1"/>
  <c r="AV190" i="74" s="1"/>
  <c r="AW190" i="74" a="1"/>
  <c r="AW190" i="74" s="1"/>
  <c r="CS154" i="71"/>
  <c r="CR155" i="71"/>
  <c r="CT154" i="71" a="1"/>
  <c r="CT154" i="71" s="1"/>
  <c r="CU154" i="71" a="1"/>
  <c r="CU154" i="71" s="1"/>
  <c r="CV154" i="71" a="1"/>
  <c r="CV154" i="71" s="1"/>
  <c r="CU350" i="71" a="1"/>
  <c r="CU350" i="71" s="1"/>
  <c r="CR351" i="71"/>
  <c r="CT350" i="71" a="1"/>
  <c r="CT350" i="71" s="1"/>
  <c r="CS350" i="71"/>
  <c r="CV350" i="71" a="1"/>
  <c r="CV350" i="71" s="1"/>
  <c r="U346" i="71" a="1"/>
  <c r="U346" i="71" s="1"/>
  <c r="V346" i="71" a="1"/>
  <c r="V346" i="71" s="1"/>
  <c r="T346" i="71"/>
  <c r="W346" i="71" a="1"/>
  <c r="W346" i="71" s="1"/>
  <c r="S347" i="71"/>
  <c r="T144" i="71"/>
  <c r="U144" i="71" a="1"/>
  <c r="U144" i="71" s="1"/>
  <c r="S145" i="71"/>
  <c r="V145" i="71" s="1" a="1"/>
  <c r="V145" i="71" s="1"/>
  <c r="W144" i="71" a="1"/>
  <c r="W144" i="71" s="1"/>
  <c r="DR391" i="74" l="1"/>
  <c r="DT390" i="74" a="1"/>
  <c r="DT390" i="74" s="1"/>
  <c r="DU390" i="74" a="1"/>
  <c r="DU390" i="74" s="1"/>
  <c r="DS390" i="74"/>
  <c r="DV390" i="74" a="1"/>
  <c r="DV390" i="74" s="1"/>
  <c r="AS192" i="74"/>
  <c r="AU191" i="74" a="1"/>
  <c r="AU191" i="74" s="1"/>
  <c r="AT191" i="74"/>
  <c r="AV191" i="74" a="1"/>
  <c r="AV191" i="74" s="1"/>
  <c r="AW191" i="74" a="1"/>
  <c r="AW191" i="74" s="1"/>
  <c r="AS390" i="74"/>
  <c r="AV389" i="74" a="1"/>
  <c r="AV389" i="74" s="1"/>
  <c r="AT389" i="74"/>
  <c r="AU389" i="74" a="1"/>
  <c r="AU389" i="74" s="1"/>
  <c r="AW389" i="74" a="1"/>
  <c r="AW389" i="74" s="1"/>
  <c r="DR192" i="74"/>
  <c r="DS191" i="74"/>
  <c r="DV191" i="74" a="1"/>
  <c r="DV191" i="74" s="1"/>
  <c r="DT191" i="74" a="1"/>
  <c r="DT191" i="74" s="1"/>
  <c r="DU191" i="74" a="1"/>
  <c r="DU191" i="74" s="1"/>
  <c r="CV351" i="71" a="1"/>
  <c r="CV351" i="71" s="1"/>
  <c r="CR352" i="71"/>
  <c r="CS351" i="71"/>
  <c r="CU351" i="71" a="1"/>
  <c r="CU351" i="71" s="1"/>
  <c r="CT351" i="71" a="1"/>
  <c r="CT351" i="71" s="1"/>
  <c r="CV155" i="71" a="1"/>
  <c r="CV155" i="71" s="1"/>
  <c r="CS155" i="71"/>
  <c r="CT155" i="71" a="1"/>
  <c r="CT155" i="71" s="1"/>
  <c r="CU155" i="71" a="1"/>
  <c r="CU155" i="71" s="1"/>
  <c r="CR156" i="71"/>
  <c r="S348" i="71"/>
  <c r="W347" i="71" a="1"/>
  <c r="W347" i="71" s="1"/>
  <c r="V347" i="71" a="1"/>
  <c r="V347" i="71" s="1"/>
  <c r="U347" i="71" a="1"/>
  <c r="U347" i="71" s="1"/>
  <c r="T347" i="71"/>
  <c r="T145" i="71"/>
  <c r="U145" i="71" a="1"/>
  <c r="U145" i="71" s="1"/>
  <c r="S146" i="71"/>
  <c r="V146" i="71" s="1" a="1"/>
  <c r="V146" i="71" s="1"/>
  <c r="W145" i="71" a="1"/>
  <c r="W145" i="71" s="1"/>
  <c r="DR193" i="74" l="1"/>
  <c r="DV192" i="74" a="1"/>
  <c r="DV192" i="74" s="1"/>
  <c r="DS192" i="74"/>
  <c r="DT192" i="74" a="1"/>
  <c r="DT192" i="74" s="1"/>
  <c r="DU192" i="74" a="1"/>
  <c r="DU192" i="74" s="1"/>
  <c r="AS391" i="74"/>
  <c r="AU390" i="74" a="1"/>
  <c r="AU390" i="74" s="1"/>
  <c r="AW390" i="74" a="1"/>
  <c r="AW390" i="74" s="1"/>
  <c r="AT390" i="74"/>
  <c r="AV390" i="74" a="1"/>
  <c r="AV390" i="74" s="1"/>
  <c r="AS193" i="74"/>
  <c r="AT192" i="74"/>
  <c r="AW192" i="74" a="1"/>
  <c r="AW192" i="74" s="1"/>
  <c r="AU192" i="74" a="1"/>
  <c r="AU192" i="74" s="1"/>
  <c r="AV192" i="74" a="1"/>
  <c r="AV192" i="74" s="1"/>
  <c r="DR392" i="74"/>
  <c r="DU391" i="74" a="1"/>
  <c r="DU391" i="74" s="1"/>
  <c r="DV391" i="74" a="1"/>
  <c r="DV391" i="74" s="1"/>
  <c r="DT391" i="74" a="1"/>
  <c r="DT391" i="74" s="1"/>
  <c r="DS391" i="74"/>
  <c r="CU156" i="71" a="1"/>
  <c r="CU156" i="71" s="1"/>
  <c r="CR157" i="71"/>
  <c r="CV156" i="71" a="1"/>
  <c r="CV156" i="71" s="1"/>
  <c r="CS156" i="71"/>
  <c r="CT156" i="71" a="1"/>
  <c r="CT156" i="71" s="1"/>
  <c r="CS352" i="71"/>
  <c r="CT352" i="71" a="1"/>
  <c r="CT352" i="71" s="1"/>
  <c r="CR353" i="71"/>
  <c r="CU352" i="71" a="1"/>
  <c r="CU352" i="71" s="1"/>
  <c r="CV352" i="71" a="1"/>
  <c r="CV352" i="71" s="1"/>
  <c r="T348" i="71"/>
  <c r="U348" i="71" a="1"/>
  <c r="U348" i="71" s="1"/>
  <c r="W348" i="71" a="1"/>
  <c r="W348" i="71" s="1"/>
  <c r="V348" i="71" a="1"/>
  <c r="V348" i="71" s="1"/>
  <c r="S349" i="71"/>
  <c r="T146" i="71"/>
  <c r="U146" i="71" a="1"/>
  <c r="U146" i="71" s="1"/>
  <c r="S147" i="71"/>
  <c r="V147" i="71" s="1" a="1"/>
  <c r="V147" i="71" s="1"/>
  <c r="W146" i="71" a="1"/>
  <c r="W146" i="71" s="1"/>
  <c r="AS392" i="74" l="1"/>
  <c r="AT391" i="74"/>
  <c r="AW391" i="74" a="1"/>
  <c r="AW391" i="74" s="1"/>
  <c r="AU391" i="74" a="1"/>
  <c r="AU391" i="74" s="1"/>
  <c r="AV391" i="74" a="1"/>
  <c r="AV391" i="74" s="1"/>
  <c r="DR393" i="74"/>
  <c r="DV392" i="74" a="1"/>
  <c r="DV392" i="74" s="1"/>
  <c r="DT392" i="74" a="1"/>
  <c r="DT392" i="74" s="1"/>
  <c r="DS392" i="74"/>
  <c r="DU392" i="74" a="1"/>
  <c r="DU392" i="74" s="1"/>
  <c r="AS194" i="74"/>
  <c r="AV193" i="74" a="1"/>
  <c r="AV193" i="74" s="1"/>
  <c r="AT193" i="74"/>
  <c r="AW193" i="74" a="1"/>
  <c r="AW193" i="74" s="1"/>
  <c r="AU193" i="74" a="1"/>
  <c r="AU193" i="74" s="1"/>
  <c r="DR194" i="74"/>
  <c r="DS193" i="74"/>
  <c r="DV193" i="74" a="1"/>
  <c r="DV193" i="74" s="1"/>
  <c r="DT193" i="74" a="1"/>
  <c r="DT193" i="74" s="1"/>
  <c r="DU193" i="74" a="1"/>
  <c r="DU193" i="74" s="1"/>
  <c r="CU353" i="71" a="1"/>
  <c r="CU353" i="71" s="1"/>
  <c r="CV353" i="71" a="1"/>
  <c r="CV353" i="71" s="1"/>
  <c r="CS353" i="71"/>
  <c r="CR354" i="71"/>
  <c r="CT353" i="71" a="1"/>
  <c r="CT353" i="71" s="1"/>
  <c r="CT157" i="71" a="1"/>
  <c r="CT157" i="71" s="1"/>
  <c r="CS157" i="71"/>
  <c r="CV157" i="71" a="1"/>
  <c r="CV157" i="71" s="1"/>
  <c r="CR158" i="71"/>
  <c r="CU157" i="71" a="1"/>
  <c r="CU157" i="71" s="1"/>
  <c r="V349" i="71" a="1"/>
  <c r="V349" i="71" s="1"/>
  <c r="S350" i="71"/>
  <c r="U349" i="71" a="1"/>
  <c r="U349" i="71" s="1"/>
  <c r="W349" i="71" a="1"/>
  <c r="W349" i="71" s="1"/>
  <c r="T349" i="71"/>
  <c r="T147" i="71"/>
  <c r="U147" i="71" a="1"/>
  <c r="U147" i="71" s="1"/>
  <c r="S148" i="71"/>
  <c r="V148" i="71" s="1" a="1"/>
  <c r="V148" i="71" s="1"/>
  <c r="W147" i="71" a="1"/>
  <c r="W147" i="71" s="1"/>
  <c r="DR195" i="74" l="1"/>
  <c r="DS194" i="74"/>
  <c r="DV194" i="74" a="1"/>
  <c r="DV194" i="74" s="1"/>
  <c r="DT194" i="74" a="1"/>
  <c r="DT194" i="74" s="1"/>
  <c r="DU194" i="74" a="1"/>
  <c r="DU194" i="74" s="1"/>
  <c r="DR394" i="74"/>
  <c r="DT393" i="74" a="1"/>
  <c r="DT393" i="74" s="1"/>
  <c r="DV393" i="74" a="1"/>
  <c r="DV393" i="74" s="1"/>
  <c r="DU393" i="74" a="1"/>
  <c r="DU393" i="74" s="1"/>
  <c r="DS393" i="74"/>
  <c r="AS195" i="74"/>
  <c r="AT194" i="74"/>
  <c r="AW194" i="74" a="1"/>
  <c r="AW194" i="74" s="1"/>
  <c r="AV194" i="74" a="1"/>
  <c r="AV194" i="74" s="1"/>
  <c r="AU194" i="74" a="1"/>
  <c r="AU194" i="74" s="1"/>
  <c r="AS393" i="74"/>
  <c r="AW392" i="74" a="1"/>
  <c r="AW392" i="74" s="1"/>
  <c r="AV392" i="74" a="1"/>
  <c r="AV392" i="74" s="1"/>
  <c r="AT392" i="74"/>
  <c r="AU392" i="74" a="1"/>
  <c r="AU392" i="74" s="1"/>
  <c r="CT354" i="71" a="1"/>
  <c r="CT354" i="71" s="1"/>
  <c r="CU354" i="71" a="1"/>
  <c r="CU354" i="71" s="1"/>
  <c r="CR355" i="71"/>
  <c r="CS354" i="71"/>
  <c r="CV354" i="71" a="1"/>
  <c r="CV354" i="71" s="1"/>
  <c r="CT158" i="71" a="1"/>
  <c r="CT158" i="71" s="1"/>
  <c r="CU158" i="71" a="1"/>
  <c r="CU158" i="71" s="1"/>
  <c r="CS158" i="71"/>
  <c r="CR159" i="71"/>
  <c r="CV158" i="71" a="1"/>
  <c r="CV158" i="71" s="1"/>
  <c r="W350" i="71" a="1"/>
  <c r="W350" i="71" s="1"/>
  <c r="S351" i="71"/>
  <c r="U350" i="71" a="1"/>
  <c r="U350" i="71" s="1"/>
  <c r="V350" i="71" a="1"/>
  <c r="V350" i="71" s="1"/>
  <c r="T350" i="71"/>
  <c r="T148" i="71"/>
  <c r="U148" i="71" a="1"/>
  <c r="U148" i="71" s="1"/>
  <c r="S149" i="71"/>
  <c r="V149" i="71" s="1" a="1"/>
  <c r="V149" i="71" s="1"/>
  <c r="W148" i="71" a="1"/>
  <c r="W148" i="71" s="1"/>
  <c r="AS394" i="74" l="1"/>
  <c r="AT393" i="74"/>
  <c r="AW393" i="74" a="1"/>
  <c r="AW393" i="74" s="1"/>
  <c r="AU393" i="74" a="1"/>
  <c r="AU393" i="74" s="1"/>
  <c r="AV393" i="74" a="1"/>
  <c r="AV393" i="74" s="1"/>
  <c r="DR395" i="74"/>
  <c r="DT394" i="74" a="1"/>
  <c r="DT394" i="74" s="1"/>
  <c r="DS394" i="74"/>
  <c r="DU394" i="74" a="1"/>
  <c r="DU394" i="74" s="1"/>
  <c r="DV394" i="74" a="1"/>
  <c r="DV394" i="74" s="1"/>
  <c r="AS196" i="74"/>
  <c r="AU195" i="74" a="1"/>
  <c r="AU195" i="74" s="1"/>
  <c r="AT195" i="74"/>
  <c r="AW195" i="74" a="1"/>
  <c r="AW195" i="74" s="1"/>
  <c r="AV195" i="74" a="1"/>
  <c r="AV195" i="74" s="1"/>
  <c r="DR196" i="74"/>
  <c r="DS195" i="74"/>
  <c r="DV195" i="74" a="1"/>
  <c r="DV195" i="74" s="1"/>
  <c r="DU195" i="74" a="1"/>
  <c r="DU195" i="74" s="1"/>
  <c r="DT195" i="74" a="1"/>
  <c r="DT195" i="74" s="1"/>
  <c r="CV355" i="71" a="1"/>
  <c r="CV355" i="71" s="1"/>
  <c r="CR356" i="71"/>
  <c r="CS355" i="71"/>
  <c r="CT355" i="71" a="1"/>
  <c r="CT355" i="71" s="1"/>
  <c r="CU355" i="71" a="1"/>
  <c r="CU355" i="71" s="1"/>
  <c r="CV159" i="71" a="1"/>
  <c r="CV159" i="71" s="1"/>
  <c r="CR160" i="71"/>
  <c r="CU159" i="71" a="1"/>
  <c r="CU159" i="71" s="1"/>
  <c r="CS159" i="71"/>
  <c r="CT159" i="71" a="1"/>
  <c r="CT159" i="71" s="1"/>
  <c r="T351" i="71"/>
  <c r="U351" i="71" a="1"/>
  <c r="U351" i="71" s="1"/>
  <c r="V351" i="71" a="1"/>
  <c r="V351" i="71" s="1"/>
  <c r="W351" i="71" a="1"/>
  <c r="W351" i="71" s="1"/>
  <c r="S352" i="71"/>
  <c r="T149" i="71"/>
  <c r="U149" i="71" a="1"/>
  <c r="U149" i="71" s="1"/>
  <c r="S150" i="71"/>
  <c r="V150" i="71" s="1" a="1"/>
  <c r="V150" i="71" s="1"/>
  <c r="W149" i="71" a="1"/>
  <c r="W149" i="71" s="1"/>
  <c r="DR197" i="74" l="1"/>
  <c r="DS196" i="74"/>
  <c r="DV196" i="74" a="1"/>
  <c r="DV196" i="74" s="1"/>
  <c r="DU196" i="74" a="1"/>
  <c r="DU196" i="74" s="1"/>
  <c r="DT196" i="74" a="1"/>
  <c r="DT196" i="74" s="1"/>
  <c r="DR396" i="74"/>
  <c r="DS395" i="74"/>
  <c r="DV395" i="74" a="1"/>
  <c r="DV395" i="74" s="1"/>
  <c r="DU395" i="74" a="1"/>
  <c r="DU395" i="74" s="1"/>
  <c r="DT395" i="74" a="1"/>
  <c r="DT395" i="74" s="1"/>
  <c r="AS197" i="74"/>
  <c r="AV196" i="74" a="1"/>
  <c r="AV196" i="74" s="1"/>
  <c r="AW196" i="74" a="1"/>
  <c r="AW196" i="74" s="1"/>
  <c r="AT196" i="74"/>
  <c r="AU196" i="74" a="1"/>
  <c r="AU196" i="74" s="1"/>
  <c r="AS395" i="74"/>
  <c r="AW394" i="74" a="1"/>
  <c r="AW394" i="74" s="1"/>
  <c r="AT394" i="74"/>
  <c r="AU394" i="74" a="1"/>
  <c r="AU394" i="74" s="1"/>
  <c r="AV394" i="74" a="1"/>
  <c r="AV394" i="74" s="1"/>
  <c r="CS160" i="71"/>
  <c r="CV160" i="71" a="1"/>
  <c r="CV160" i="71" s="1"/>
  <c r="CR161" i="71"/>
  <c r="CT160" i="71" a="1"/>
  <c r="CT160" i="71" s="1"/>
  <c r="CU160" i="71" a="1"/>
  <c r="CU160" i="71" s="1"/>
  <c r="CS356" i="71"/>
  <c r="CT356" i="71" a="1"/>
  <c r="CT356" i="71" s="1"/>
  <c r="CU356" i="71" a="1"/>
  <c r="CU356" i="71" s="1"/>
  <c r="CV356" i="71" a="1"/>
  <c r="CV356" i="71" s="1"/>
  <c r="CR357" i="71"/>
  <c r="V352" i="71" a="1"/>
  <c r="V352" i="71" s="1"/>
  <c r="W352" i="71" a="1"/>
  <c r="W352" i="71" s="1"/>
  <c r="S353" i="71"/>
  <c r="U352" i="71" a="1"/>
  <c r="U352" i="71" s="1"/>
  <c r="T352" i="71"/>
  <c r="T150" i="71"/>
  <c r="U150" i="71" a="1"/>
  <c r="U150" i="71" s="1"/>
  <c r="S151" i="71"/>
  <c r="V151" i="71" s="1" a="1"/>
  <c r="V151" i="71" s="1"/>
  <c r="W150" i="71" a="1"/>
  <c r="W150" i="71" s="1"/>
  <c r="AS396" i="74" l="1"/>
  <c r="AV395" i="74" a="1"/>
  <c r="AV395" i="74" s="1"/>
  <c r="AT395" i="74"/>
  <c r="AW395" i="74" a="1"/>
  <c r="AW395" i="74" s="1"/>
  <c r="AU395" i="74" a="1"/>
  <c r="AU395" i="74" s="1"/>
  <c r="DR397" i="74"/>
  <c r="DV396" i="74" a="1"/>
  <c r="DV396" i="74" s="1"/>
  <c r="DT396" i="74" a="1"/>
  <c r="DT396" i="74" s="1"/>
  <c r="DU396" i="74" a="1"/>
  <c r="DU396" i="74" s="1"/>
  <c r="DS396" i="74"/>
  <c r="AS198" i="74"/>
  <c r="AU197" i="74" a="1"/>
  <c r="AU197" i="74" s="1"/>
  <c r="AV197" i="74" a="1"/>
  <c r="AV197" i="74" s="1"/>
  <c r="AW197" i="74" a="1"/>
  <c r="AW197" i="74" s="1"/>
  <c r="AT197" i="74"/>
  <c r="DR198" i="74"/>
  <c r="DV197" i="74" a="1"/>
  <c r="DV197" i="74" s="1"/>
  <c r="DS197" i="74"/>
  <c r="DT197" i="74" a="1"/>
  <c r="DT197" i="74" s="1"/>
  <c r="DU197" i="74" a="1"/>
  <c r="DU197" i="74" s="1"/>
  <c r="CS161" i="71"/>
  <c r="CT161" i="71" a="1"/>
  <c r="CT161" i="71" s="1"/>
  <c r="CU161" i="71" a="1"/>
  <c r="CU161" i="71" s="1"/>
  <c r="CV161" i="71" a="1"/>
  <c r="CV161" i="71" s="1"/>
  <c r="CR162" i="71"/>
  <c r="CT357" i="71" a="1"/>
  <c r="CT357" i="71" s="1"/>
  <c r="CU357" i="71" a="1"/>
  <c r="CU357" i="71" s="1"/>
  <c r="CS357" i="71"/>
  <c r="CV357" i="71" a="1"/>
  <c r="CV357" i="71" s="1"/>
  <c r="CR358" i="71"/>
  <c r="U353" i="71" a="1"/>
  <c r="U353" i="71" s="1"/>
  <c r="V353" i="71" a="1"/>
  <c r="V353" i="71" s="1"/>
  <c r="S354" i="71"/>
  <c r="T353" i="71"/>
  <c r="W353" i="71" a="1"/>
  <c r="W353" i="71" s="1"/>
  <c r="T151" i="71"/>
  <c r="U151" i="71" a="1"/>
  <c r="U151" i="71" s="1"/>
  <c r="S152" i="71"/>
  <c r="V152" i="71" s="1" a="1"/>
  <c r="V152" i="71" s="1"/>
  <c r="W151" i="71" a="1"/>
  <c r="W151" i="71" s="1"/>
  <c r="DR199" i="74" l="1"/>
  <c r="DV198" i="74" a="1"/>
  <c r="DV198" i="74" s="1"/>
  <c r="DS198" i="74"/>
  <c r="DT198" i="74" a="1"/>
  <c r="DT198" i="74" s="1"/>
  <c r="DU198" i="74" a="1"/>
  <c r="DU198" i="74" s="1"/>
  <c r="AS199" i="74"/>
  <c r="AV198" i="74" a="1"/>
  <c r="AV198" i="74" s="1"/>
  <c r="AW198" i="74" a="1"/>
  <c r="AW198" i="74" s="1"/>
  <c r="AT198" i="74"/>
  <c r="AU198" i="74" a="1"/>
  <c r="AU198" i="74" s="1"/>
  <c r="DR398" i="74"/>
  <c r="DU397" i="74" a="1"/>
  <c r="DU397" i="74" s="1"/>
  <c r="DV397" i="74" a="1"/>
  <c r="DV397" i="74" s="1"/>
  <c r="DT397" i="74" a="1"/>
  <c r="DT397" i="74" s="1"/>
  <c r="DS397" i="74"/>
  <c r="AS397" i="74"/>
  <c r="AU396" i="74" a="1"/>
  <c r="AU396" i="74" s="1"/>
  <c r="AT396" i="74"/>
  <c r="AW396" i="74" a="1"/>
  <c r="AW396" i="74" s="1"/>
  <c r="AV396" i="74" a="1"/>
  <c r="AV396" i="74" s="1"/>
  <c r="CU162" i="71" a="1"/>
  <c r="CU162" i="71" s="1"/>
  <c r="CT162" i="71" a="1"/>
  <c r="CT162" i="71" s="1"/>
  <c r="CR163" i="71"/>
  <c r="CS162" i="71"/>
  <c r="CV162" i="71" a="1"/>
  <c r="CV162" i="71" s="1"/>
  <c r="CU358" i="71" a="1"/>
  <c r="CU358" i="71" s="1"/>
  <c r="CV358" i="71" a="1"/>
  <c r="CV358" i="71" s="1"/>
  <c r="CR359" i="71"/>
  <c r="CS358" i="71"/>
  <c r="CT358" i="71" a="1"/>
  <c r="CT358" i="71" s="1"/>
  <c r="W354" i="71" a="1"/>
  <c r="W354" i="71" s="1"/>
  <c r="S355" i="71"/>
  <c r="T354" i="71"/>
  <c r="U354" i="71" a="1"/>
  <c r="U354" i="71" s="1"/>
  <c r="V354" i="71" a="1"/>
  <c r="V354" i="71" s="1"/>
  <c r="T152" i="71"/>
  <c r="U152" i="71" a="1"/>
  <c r="U152" i="71" s="1"/>
  <c r="S153" i="71"/>
  <c r="V153" i="71" s="1" a="1"/>
  <c r="V153" i="71" s="1"/>
  <c r="W152" i="71" a="1"/>
  <c r="W152" i="71" s="1"/>
  <c r="AS398" i="74" l="1"/>
  <c r="AV397" i="74" a="1"/>
  <c r="AV397" i="74" s="1"/>
  <c r="AT397" i="74"/>
  <c r="AW397" i="74" a="1"/>
  <c r="AW397" i="74" s="1"/>
  <c r="AU397" i="74" a="1"/>
  <c r="AU397" i="74" s="1"/>
  <c r="AS200" i="74"/>
  <c r="AT199" i="74"/>
  <c r="AW199" i="74" a="1"/>
  <c r="AW199" i="74" s="1"/>
  <c r="AU199" i="74" a="1"/>
  <c r="AU199" i="74" s="1"/>
  <c r="AV199" i="74" a="1"/>
  <c r="AV199" i="74" s="1"/>
  <c r="DR399" i="74"/>
  <c r="DS398" i="74"/>
  <c r="DT398" i="74" a="1"/>
  <c r="DT398" i="74" s="1"/>
  <c r="DV398" i="74" a="1"/>
  <c r="DV398" i="74" s="1"/>
  <c r="DU398" i="74" a="1"/>
  <c r="DU398" i="74" s="1"/>
  <c r="DR200" i="74"/>
  <c r="DV199" i="74" a="1"/>
  <c r="DV199" i="74" s="1"/>
  <c r="DS199" i="74"/>
  <c r="DU199" i="74" a="1"/>
  <c r="DU199" i="74" s="1"/>
  <c r="DT199" i="74" a="1"/>
  <c r="DT199" i="74" s="1"/>
  <c r="CV359" i="71" a="1"/>
  <c r="CV359" i="71" s="1"/>
  <c r="CR360" i="71"/>
  <c r="CS359" i="71"/>
  <c r="CT359" i="71" a="1"/>
  <c r="CT359" i="71" s="1"/>
  <c r="CU359" i="71" a="1"/>
  <c r="CU359" i="71" s="1"/>
  <c r="CV163" i="71" a="1"/>
  <c r="CV163" i="71" s="1"/>
  <c r="CR164" i="71"/>
  <c r="CU163" i="71" a="1"/>
  <c r="CU163" i="71" s="1"/>
  <c r="CS163" i="71"/>
  <c r="CT163" i="71" a="1"/>
  <c r="CT163" i="71" s="1"/>
  <c r="T355" i="71"/>
  <c r="U355" i="71" a="1"/>
  <c r="U355" i="71" s="1"/>
  <c r="V355" i="71" a="1"/>
  <c r="V355" i="71" s="1"/>
  <c r="W355" i="71" a="1"/>
  <c r="W355" i="71" s="1"/>
  <c r="S356" i="71"/>
  <c r="T153" i="71"/>
  <c r="U153" i="71" a="1"/>
  <c r="U153" i="71" s="1"/>
  <c r="S154" i="71"/>
  <c r="V154" i="71" s="1" a="1"/>
  <c r="V154" i="71" s="1"/>
  <c r="W153" i="71" a="1"/>
  <c r="W153" i="71" s="1"/>
  <c r="DR201" i="74" l="1"/>
  <c r="DS200" i="74"/>
  <c r="DV200" i="74" a="1"/>
  <c r="DV200" i="74" s="1"/>
  <c r="DU200" i="74" a="1"/>
  <c r="DU200" i="74" s="1"/>
  <c r="DT200" i="74" a="1"/>
  <c r="DT200" i="74" s="1"/>
  <c r="DR400" i="74"/>
  <c r="DT399" i="74" a="1"/>
  <c r="DT399" i="74" s="1"/>
  <c r="DV399" i="74" a="1"/>
  <c r="DV399" i="74" s="1"/>
  <c r="DS399" i="74"/>
  <c r="DU399" i="74" a="1"/>
  <c r="DU399" i="74" s="1"/>
  <c r="AS201" i="74"/>
  <c r="AW200" i="74" a="1"/>
  <c r="AW200" i="74" s="1"/>
  <c r="AT200" i="74"/>
  <c r="AV200" i="74" a="1"/>
  <c r="AV200" i="74" s="1"/>
  <c r="AU200" i="74" a="1"/>
  <c r="AU200" i="74" s="1"/>
  <c r="AS399" i="74"/>
  <c r="AV398" i="74" a="1"/>
  <c r="AV398" i="74" s="1"/>
  <c r="AW398" i="74" a="1"/>
  <c r="AW398" i="74" s="1"/>
  <c r="AU398" i="74" a="1"/>
  <c r="AU398" i="74" s="1"/>
  <c r="AT398" i="74"/>
  <c r="CS164" i="71"/>
  <c r="CV164" i="71" a="1"/>
  <c r="CV164" i="71" s="1"/>
  <c r="CR165" i="71"/>
  <c r="CT164" i="71" a="1"/>
  <c r="CT164" i="71" s="1"/>
  <c r="CU164" i="71" a="1"/>
  <c r="CU164" i="71" s="1"/>
  <c r="CS360" i="71"/>
  <c r="CT360" i="71" a="1"/>
  <c r="CT360" i="71" s="1"/>
  <c r="CU360" i="71" a="1"/>
  <c r="CU360" i="71" s="1"/>
  <c r="CV360" i="71" a="1"/>
  <c r="CV360" i="71" s="1"/>
  <c r="CR361" i="71"/>
  <c r="U356" i="71" a="1"/>
  <c r="U356" i="71" s="1"/>
  <c r="V356" i="71" a="1"/>
  <c r="V356" i="71" s="1"/>
  <c r="T356" i="71"/>
  <c r="W356" i="71" a="1"/>
  <c r="W356" i="71" s="1"/>
  <c r="S357" i="71"/>
  <c r="T154" i="71"/>
  <c r="U154" i="71" a="1"/>
  <c r="U154" i="71" s="1"/>
  <c r="S155" i="71"/>
  <c r="V155" i="71" s="1" a="1"/>
  <c r="V155" i="71" s="1"/>
  <c r="W154" i="71" a="1"/>
  <c r="W154" i="71" s="1"/>
  <c r="AS202" i="74" l="1"/>
  <c r="AV201" i="74" a="1"/>
  <c r="AV201" i="74" s="1"/>
  <c r="AU201" i="74" a="1"/>
  <c r="AU201" i="74" s="1"/>
  <c r="AW201" i="74" a="1"/>
  <c r="AW201" i="74" s="1"/>
  <c r="AT201" i="74"/>
  <c r="AS400" i="74"/>
  <c r="AV399" i="74" a="1"/>
  <c r="AV399" i="74" s="1"/>
  <c r="AT399" i="74"/>
  <c r="AU399" i="74" a="1"/>
  <c r="AU399" i="74" s="1"/>
  <c r="AW399" i="74" a="1"/>
  <c r="AW399" i="74" s="1"/>
  <c r="DR401" i="74"/>
  <c r="DT400" i="74" a="1"/>
  <c r="DT400" i="74" s="1"/>
  <c r="DS400" i="74"/>
  <c r="DU400" i="74" a="1"/>
  <c r="DU400" i="74" s="1"/>
  <c r="DV400" i="74" a="1"/>
  <c r="DV400" i="74" s="1"/>
  <c r="DR202" i="74"/>
  <c r="DV201" i="74" a="1"/>
  <c r="DV201" i="74" s="1"/>
  <c r="DS201" i="74"/>
  <c r="DT201" i="74" a="1"/>
  <c r="DT201" i="74" s="1"/>
  <c r="DU201" i="74" a="1"/>
  <c r="DU201" i="74" s="1"/>
  <c r="CS165" i="71"/>
  <c r="CT165" i="71" a="1"/>
  <c r="CT165" i="71" s="1"/>
  <c r="CR166" i="71"/>
  <c r="CU165" i="71" a="1"/>
  <c r="CU165" i="71" s="1"/>
  <c r="CV165" i="71" a="1"/>
  <c r="CV165" i="71" s="1"/>
  <c r="CT361" i="71" a="1"/>
  <c r="CT361" i="71" s="1"/>
  <c r="CU361" i="71" a="1"/>
  <c r="CU361" i="71" s="1"/>
  <c r="CS361" i="71"/>
  <c r="CR362" i="71"/>
  <c r="CV361" i="71" a="1"/>
  <c r="CV361" i="71" s="1"/>
  <c r="V357" i="71" a="1"/>
  <c r="V357" i="71" s="1"/>
  <c r="W357" i="71" a="1"/>
  <c r="W357" i="71" s="1"/>
  <c r="S358" i="71"/>
  <c r="T357" i="71"/>
  <c r="U357" i="71" a="1"/>
  <c r="U357" i="71" s="1"/>
  <c r="T155" i="71"/>
  <c r="U155" i="71" a="1"/>
  <c r="U155" i="71" s="1"/>
  <c r="S156" i="71"/>
  <c r="V156" i="71" s="1" a="1"/>
  <c r="V156" i="71" s="1"/>
  <c r="W155" i="71" a="1"/>
  <c r="W155" i="71" s="1"/>
  <c r="DR203" i="74" l="1"/>
  <c r="DV202" i="74" a="1"/>
  <c r="DV202" i="74" s="1"/>
  <c r="DS202" i="74"/>
  <c r="DT202" i="74" a="1"/>
  <c r="DT202" i="74" s="1"/>
  <c r="DU202" i="74" a="1"/>
  <c r="DU202" i="74" s="1"/>
  <c r="AS401" i="74"/>
  <c r="AT400" i="74"/>
  <c r="AW400" i="74" a="1"/>
  <c r="AW400" i="74" s="1"/>
  <c r="AU400" i="74" a="1"/>
  <c r="AU400" i="74" s="1"/>
  <c r="AV400" i="74" a="1"/>
  <c r="AV400" i="74" s="1"/>
  <c r="DR402" i="74"/>
  <c r="DT401" i="74" a="1"/>
  <c r="DT401" i="74" s="1"/>
  <c r="DS401" i="74"/>
  <c r="DU401" i="74" a="1"/>
  <c r="DU401" i="74" s="1"/>
  <c r="DV401" i="74" a="1"/>
  <c r="DV401" i="74" s="1"/>
  <c r="AS203" i="74"/>
  <c r="AT202" i="74"/>
  <c r="AV202" i="74" a="1"/>
  <c r="AV202" i="74" s="1"/>
  <c r="AW202" i="74" a="1"/>
  <c r="AW202" i="74" s="1"/>
  <c r="AU202" i="74" a="1"/>
  <c r="AU202" i="74" s="1"/>
  <c r="CS166" i="71"/>
  <c r="CV166" i="71" a="1"/>
  <c r="CV166" i="71" s="1"/>
  <c r="CT166" i="71" a="1"/>
  <c r="CT166" i="71" s="1"/>
  <c r="CR167" i="71"/>
  <c r="CU166" i="71" a="1"/>
  <c r="CU166" i="71" s="1"/>
  <c r="CU362" i="71" a="1"/>
  <c r="CU362" i="71" s="1"/>
  <c r="CV362" i="71" a="1"/>
  <c r="CV362" i="71" s="1"/>
  <c r="CR363" i="71"/>
  <c r="CS362" i="71"/>
  <c r="CT362" i="71" a="1"/>
  <c r="CT362" i="71" s="1"/>
  <c r="W358" i="71" a="1"/>
  <c r="W358" i="71" s="1"/>
  <c r="S359" i="71"/>
  <c r="T358" i="71"/>
  <c r="U358" i="71" a="1"/>
  <c r="U358" i="71" s="1"/>
  <c r="V358" i="71" a="1"/>
  <c r="V358" i="71" s="1"/>
  <c r="T156" i="71"/>
  <c r="U156" i="71" a="1"/>
  <c r="U156" i="71" s="1"/>
  <c r="S157" i="71"/>
  <c r="V157" i="71" s="1" a="1"/>
  <c r="V157" i="71" s="1"/>
  <c r="W156" i="71" a="1"/>
  <c r="W156" i="71" s="1"/>
  <c r="AS204" i="74" l="1"/>
  <c r="AU203" i="74" a="1"/>
  <c r="AU203" i="74" s="1"/>
  <c r="AW203" i="74" a="1"/>
  <c r="AW203" i="74" s="1"/>
  <c r="AT203" i="74"/>
  <c r="AV203" i="74" a="1"/>
  <c r="AV203" i="74" s="1"/>
  <c r="DR403" i="74"/>
  <c r="DU402" i="74" a="1"/>
  <c r="DU402" i="74" s="1"/>
  <c r="DT402" i="74" a="1"/>
  <c r="DT402" i="74" s="1"/>
  <c r="DV402" i="74" a="1"/>
  <c r="DV402" i="74" s="1"/>
  <c r="DS402" i="74"/>
  <c r="AS402" i="74"/>
  <c r="AU401" i="74" a="1"/>
  <c r="AU401" i="74" s="1"/>
  <c r="AV401" i="74" a="1"/>
  <c r="AV401" i="74" s="1"/>
  <c r="AW401" i="74" a="1"/>
  <c r="AW401" i="74" s="1"/>
  <c r="AT401" i="74"/>
  <c r="DR204" i="74"/>
  <c r="DS203" i="74"/>
  <c r="DV203" i="74" a="1"/>
  <c r="DV203" i="74" s="1"/>
  <c r="DU203" i="74" a="1"/>
  <c r="DU203" i="74" s="1"/>
  <c r="DT203" i="74" a="1"/>
  <c r="DT203" i="74" s="1"/>
  <c r="CV363" i="71" a="1"/>
  <c r="CV363" i="71" s="1"/>
  <c r="CR364" i="71"/>
  <c r="CS363" i="71"/>
  <c r="CT363" i="71" a="1"/>
  <c r="CT363" i="71" s="1"/>
  <c r="CU363" i="71" a="1"/>
  <c r="CU363" i="71" s="1"/>
  <c r="CT167" i="71" a="1"/>
  <c r="CT167" i="71" s="1"/>
  <c r="CU167" i="71" a="1"/>
  <c r="CU167" i="71" s="1"/>
  <c r="CS167" i="71"/>
  <c r="CV167" i="71" a="1"/>
  <c r="CV167" i="71" s="1"/>
  <c r="CR168" i="71"/>
  <c r="T359" i="71"/>
  <c r="U359" i="71" a="1"/>
  <c r="U359" i="71" s="1"/>
  <c r="S360" i="71"/>
  <c r="V359" i="71" a="1"/>
  <c r="V359" i="71" s="1"/>
  <c r="W359" i="71" a="1"/>
  <c r="W359" i="71" s="1"/>
  <c r="T157" i="71"/>
  <c r="U157" i="71" a="1"/>
  <c r="U157" i="71" s="1"/>
  <c r="S158" i="71"/>
  <c r="V158" i="71" s="1" a="1"/>
  <c r="V158" i="71" s="1"/>
  <c r="W157" i="71" a="1"/>
  <c r="W157" i="71" s="1"/>
  <c r="DR205" i="74" l="1"/>
  <c r="DV204" i="74" a="1"/>
  <c r="DV204" i="74" s="1"/>
  <c r="DS204" i="74"/>
  <c r="DT204" i="74" a="1"/>
  <c r="DT204" i="74" s="1"/>
  <c r="DU204" i="74" a="1"/>
  <c r="DU204" i="74" s="1"/>
  <c r="DR404" i="74"/>
  <c r="DV403" i="74" a="1"/>
  <c r="DV403" i="74" s="1"/>
  <c r="DT403" i="74" a="1"/>
  <c r="DT403" i="74" s="1"/>
  <c r="DS403" i="74"/>
  <c r="DU403" i="74" a="1"/>
  <c r="DU403" i="74" s="1"/>
  <c r="AS403" i="74"/>
  <c r="AU402" i="74" a="1"/>
  <c r="AU402" i="74" s="1"/>
  <c r="AW402" i="74" a="1"/>
  <c r="AW402" i="74" s="1"/>
  <c r="AT402" i="74"/>
  <c r="AV402" i="74" a="1"/>
  <c r="AV402" i="74" s="1"/>
  <c r="AS205" i="74"/>
  <c r="AT204" i="74"/>
  <c r="AW204" i="74" a="1"/>
  <c r="AW204" i="74" s="1"/>
  <c r="AU204" i="74" a="1"/>
  <c r="AU204" i="74" s="1"/>
  <c r="AV204" i="74" a="1"/>
  <c r="AV204" i="74" s="1"/>
  <c r="CU168" i="71" a="1"/>
  <c r="CU168" i="71" s="1"/>
  <c r="CR169" i="71"/>
  <c r="CV168" i="71" a="1"/>
  <c r="CV168" i="71" s="1"/>
  <c r="CS168" i="71"/>
  <c r="CT168" i="71" a="1"/>
  <c r="CT168" i="71" s="1"/>
  <c r="CS364" i="71"/>
  <c r="CT364" i="71" a="1"/>
  <c r="CT364" i="71" s="1"/>
  <c r="CR365" i="71"/>
  <c r="CV364" i="71" a="1"/>
  <c r="CV364" i="71" s="1"/>
  <c r="CU364" i="71" a="1"/>
  <c r="CU364" i="71" s="1"/>
  <c r="U360" i="71" a="1"/>
  <c r="U360" i="71" s="1"/>
  <c r="V360" i="71" a="1"/>
  <c r="V360" i="71" s="1"/>
  <c r="T360" i="71"/>
  <c r="S361" i="71"/>
  <c r="W360" i="71" a="1"/>
  <c r="W360" i="71" s="1"/>
  <c r="T158" i="71"/>
  <c r="U158" i="71" a="1"/>
  <c r="U158" i="71" s="1"/>
  <c r="S159" i="71"/>
  <c r="V159" i="71" s="1" a="1"/>
  <c r="V159" i="71" s="1"/>
  <c r="W158" i="71" a="1"/>
  <c r="W158" i="71" s="1"/>
  <c r="DR405" i="74" l="1"/>
  <c r="DU404" i="74" a="1"/>
  <c r="DU404" i="74" s="1"/>
  <c r="DS404" i="74"/>
  <c r="DV404" i="74" a="1"/>
  <c r="DV404" i="74" s="1"/>
  <c r="DT404" i="74" a="1"/>
  <c r="DT404" i="74" s="1"/>
  <c r="AS206" i="74"/>
  <c r="AW205" i="74" a="1"/>
  <c r="AW205" i="74" s="1"/>
  <c r="AU205" i="74" a="1"/>
  <c r="AU205" i="74" s="1"/>
  <c r="AV205" i="74" a="1"/>
  <c r="AV205" i="74" s="1"/>
  <c r="AT205" i="74"/>
  <c r="AS404" i="74"/>
  <c r="AT403" i="74"/>
  <c r="AU403" i="74" a="1"/>
  <c r="AU403" i="74" s="1"/>
  <c r="AW403" i="74" a="1"/>
  <c r="AW403" i="74" s="1"/>
  <c r="AV403" i="74" a="1"/>
  <c r="AV403" i="74" s="1"/>
  <c r="DR206" i="74"/>
  <c r="DS205" i="74"/>
  <c r="DV205" i="74" a="1"/>
  <c r="DV205" i="74" s="1"/>
  <c r="DT205" i="74" a="1"/>
  <c r="DT205" i="74" s="1"/>
  <c r="DU205" i="74" a="1"/>
  <c r="DU205" i="74" s="1"/>
  <c r="CV365" i="71" a="1"/>
  <c r="CV365" i="71" s="1"/>
  <c r="CR366" i="71"/>
  <c r="CU365" i="71" a="1"/>
  <c r="CU365" i="71" s="1"/>
  <c r="CS365" i="71"/>
  <c r="CT365" i="71" a="1"/>
  <c r="CT365" i="71" s="1"/>
  <c r="CS169" i="71"/>
  <c r="CV169" i="71" a="1"/>
  <c r="CV169" i="71" s="1"/>
  <c r="CR170" i="71"/>
  <c r="CT169" i="71" a="1"/>
  <c r="CT169" i="71" s="1"/>
  <c r="CU169" i="71" a="1"/>
  <c r="CU169" i="71" s="1"/>
  <c r="V361" i="71" a="1"/>
  <c r="V361" i="71" s="1"/>
  <c r="W361" i="71" a="1"/>
  <c r="W361" i="71" s="1"/>
  <c r="S362" i="71"/>
  <c r="T361" i="71"/>
  <c r="U361" i="71" a="1"/>
  <c r="U361" i="71" s="1"/>
  <c r="T159" i="71"/>
  <c r="U159" i="71" a="1"/>
  <c r="U159" i="71" s="1"/>
  <c r="S160" i="71"/>
  <c r="V160" i="71" s="1" a="1"/>
  <c r="V160" i="71" s="1"/>
  <c r="W159" i="71" a="1"/>
  <c r="W159" i="71" s="1"/>
  <c r="AS207" i="74" l="1"/>
  <c r="AU206" i="74" a="1"/>
  <c r="AU206" i="74" s="1"/>
  <c r="AV206" i="74" a="1"/>
  <c r="AV206" i="74" s="1"/>
  <c r="AT206" i="74"/>
  <c r="AW206" i="74" a="1"/>
  <c r="AW206" i="74" s="1"/>
  <c r="AS405" i="74"/>
  <c r="AT404" i="74"/>
  <c r="AV404" i="74" a="1"/>
  <c r="AV404" i="74" s="1"/>
  <c r="AU404" i="74" a="1"/>
  <c r="AU404" i="74" s="1"/>
  <c r="AW404" i="74" a="1"/>
  <c r="AW404" i="74" s="1"/>
  <c r="DR207" i="74"/>
  <c r="DS206" i="74"/>
  <c r="DV206" i="74" a="1"/>
  <c r="DV206" i="74" s="1"/>
  <c r="DT206" i="74" a="1"/>
  <c r="DT206" i="74" s="1"/>
  <c r="DU206" i="74" a="1"/>
  <c r="DU206" i="74" s="1"/>
  <c r="DR406" i="74"/>
  <c r="DU405" i="74" a="1"/>
  <c r="DU405" i="74" s="1"/>
  <c r="DT405" i="74" a="1"/>
  <c r="DT405" i="74" s="1"/>
  <c r="DS405" i="74"/>
  <c r="DV405" i="74" a="1"/>
  <c r="DV405" i="74" s="1"/>
  <c r="CT170" i="71" a="1"/>
  <c r="CT170" i="71" s="1"/>
  <c r="CU170" i="71" a="1"/>
  <c r="CU170" i="71" s="1"/>
  <c r="CS170" i="71"/>
  <c r="CR171" i="71"/>
  <c r="CV170" i="71" a="1"/>
  <c r="CV170" i="71" s="1"/>
  <c r="CS366" i="71"/>
  <c r="CT366" i="71" a="1"/>
  <c r="CT366" i="71" s="1"/>
  <c r="CV366" i="71" a="1"/>
  <c r="CV366" i="71" s="1"/>
  <c r="CU366" i="71" a="1"/>
  <c r="CU366" i="71" s="1"/>
  <c r="CR367" i="71"/>
  <c r="W362" i="71" a="1"/>
  <c r="W362" i="71" s="1"/>
  <c r="S363" i="71"/>
  <c r="T362" i="71"/>
  <c r="U362" i="71" a="1"/>
  <c r="U362" i="71" s="1"/>
  <c r="V362" i="71" a="1"/>
  <c r="V362" i="71" s="1"/>
  <c r="T160" i="71"/>
  <c r="U160" i="71" a="1"/>
  <c r="U160" i="71" s="1"/>
  <c r="S161" i="71"/>
  <c r="V161" i="71" s="1" a="1"/>
  <c r="V161" i="71" s="1"/>
  <c r="W160" i="71" a="1"/>
  <c r="W160" i="71" s="1"/>
  <c r="AS406" i="74" l="1"/>
  <c r="AW405" i="74" a="1"/>
  <c r="AW405" i="74" s="1"/>
  <c r="AV405" i="74" a="1"/>
  <c r="AV405" i="74" s="1"/>
  <c r="AU405" i="74" a="1"/>
  <c r="AU405" i="74" s="1"/>
  <c r="AT405" i="74"/>
  <c r="DR208" i="74"/>
  <c r="DS207" i="74"/>
  <c r="DV207" i="74" a="1"/>
  <c r="DV207" i="74" s="1"/>
  <c r="DT207" i="74" a="1"/>
  <c r="DT207" i="74" s="1"/>
  <c r="DU207" i="74" a="1"/>
  <c r="DU207" i="74" s="1"/>
  <c r="DR407" i="74"/>
  <c r="DV406" i="74" a="1"/>
  <c r="DV406" i="74" s="1"/>
  <c r="DU406" i="74" a="1"/>
  <c r="DU406" i="74" s="1"/>
  <c r="DS406" i="74"/>
  <c r="DT406" i="74" a="1"/>
  <c r="DT406" i="74" s="1"/>
  <c r="AS208" i="74"/>
  <c r="AT207" i="74"/>
  <c r="AU207" i="74" a="1"/>
  <c r="AU207" i="74" s="1"/>
  <c r="AW207" i="74" a="1"/>
  <c r="AW207" i="74" s="1"/>
  <c r="AV207" i="74" a="1"/>
  <c r="AV207" i="74" s="1"/>
  <c r="CR172" i="71"/>
  <c r="CV171" i="71" a="1"/>
  <c r="CV171" i="71" s="1"/>
  <c r="CU171" i="71" a="1"/>
  <c r="CU171" i="71" s="1"/>
  <c r="CT171" i="71" a="1"/>
  <c r="CT171" i="71" s="1"/>
  <c r="CS171" i="71"/>
  <c r="CU367" i="71" a="1"/>
  <c r="CU367" i="71" s="1"/>
  <c r="CR368" i="71"/>
  <c r="CT367" i="71" a="1"/>
  <c r="CT367" i="71" s="1"/>
  <c r="CS367" i="71"/>
  <c r="CV367" i="71" a="1"/>
  <c r="CV367" i="71" s="1"/>
  <c r="T363" i="71"/>
  <c r="U363" i="71" a="1"/>
  <c r="U363" i="71" s="1"/>
  <c r="S364" i="71"/>
  <c r="W363" i="71" a="1"/>
  <c r="W363" i="71" s="1"/>
  <c r="V363" i="71" a="1"/>
  <c r="V363" i="71" s="1"/>
  <c r="T161" i="71"/>
  <c r="U161" i="71" a="1"/>
  <c r="U161" i="71" s="1"/>
  <c r="S162" i="71"/>
  <c r="V162" i="71" s="1" a="1"/>
  <c r="V162" i="71" s="1"/>
  <c r="W161" i="71" a="1"/>
  <c r="W161" i="71" s="1"/>
  <c r="DR408" i="74" l="1"/>
  <c r="DT407" i="74" a="1"/>
  <c r="DT407" i="74" s="1"/>
  <c r="DS407" i="74"/>
  <c r="DU407" i="74" a="1"/>
  <c r="DU407" i="74" s="1"/>
  <c r="DV407" i="74" a="1"/>
  <c r="DV407" i="74" s="1"/>
  <c r="AS209" i="74"/>
  <c r="AW208" i="74" a="1"/>
  <c r="AW208" i="74" s="1"/>
  <c r="AT208" i="74"/>
  <c r="AV208" i="74" a="1"/>
  <c r="AV208" i="74" s="1"/>
  <c r="AU208" i="74" a="1"/>
  <c r="AU208" i="74" s="1"/>
  <c r="DR209" i="74"/>
  <c r="DV208" i="74" a="1"/>
  <c r="DV208" i="74" s="1"/>
  <c r="DS208" i="74"/>
  <c r="DU208" i="74" a="1"/>
  <c r="DU208" i="74" s="1"/>
  <c r="DT208" i="74" a="1"/>
  <c r="DT208" i="74" s="1"/>
  <c r="AS407" i="74"/>
  <c r="AV406" i="74" a="1"/>
  <c r="AV406" i="74" s="1"/>
  <c r="AU406" i="74" a="1"/>
  <c r="AU406" i="74" s="1"/>
  <c r="AW406" i="74" a="1"/>
  <c r="AW406" i="74" s="1"/>
  <c r="AT406" i="74"/>
  <c r="CV368" i="71" a="1"/>
  <c r="CV368" i="71" s="1"/>
  <c r="CR369" i="71"/>
  <c r="CU368" i="71" a="1"/>
  <c r="CU368" i="71" s="1"/>
  <c r="CT368" i="71" a="1"/>
  <c r="CT368" i="71" s="1"/>
  <c r="CS368" i="71"/>
  <c r="CS172" i="71"/>
  <c r="CT172" i="71" a="1"/>
  <c r="CT172" i="71" s="1"/>
  <c r="CR173" i="71"/>
  <c r="CV172" i="71" a="1"/>
  <c r="CV172" i="71" s="1"/>
  <c r="CU172" i="71" a="1"/>
  <c r="CU172" i="71" s="1"/>
  <c r="W364" i="71" a="1"/>
  <c r="W364" i="71" s="1"/>
  <c r="S365" i="71"/>
  <c r="T364" i="71"/>
  <c r="U364" i="71" a="1"/>
  <c r="U364" i="71" s="1"/>
  <c r="V364" i="71" a="1"/>
  <c r="V364" i="71" s="1"/>
  <c r="T162" i="71"/>
  <c r="U162" i="71" a="1"/>
  <c r="U162" i="71" s="1"/>
  <c r="S163" i="71"/>
  <c r="V163" i="71" s="1" a="1"/>
  <c r="V163" i="71" s="1"/>
  <c r="W162" i="71" a="1"/>
  <c r="W162" i="71" s="1"/>
  <c r="AS408" i="74" l="1"/>
  <c r="AV407" i="74" a="1"/>
  <c r="AV407" i="74" s="1"/>
  <c r="AU407" i="74" a="1"/>
  <c r="AU407" i="74" s="1"/>
  <c r="AT407" i="74"/>
  <c r="AW407" i="74" a="1"/>
  <c r="AW407" i="74" s="1"/>
  <c r="DR210" i="74"/>
  <c r="DS209" i="74"/>
  <c r="DV209" i="74" a="1"/>
  <c r="DV209" i="74" s="1"/>
  <c r="DU209" i="74" a="1"/>
  <c r="DU209" i="74" s="1"/>
  <c r="DT209" i="74" a="1"/>
  <c r="DT209" i="74" s="1"/>
  <c r="AS210" i="74"/>
  <c r="AT209" i="74"/>
  <c r="AW209" i="74" a="1"/>
  <c r="AW209" i="74" s="1"/>
  <c r="AU209" i="74" a="1"/>
  <c r="AU209" i="74" s="1"/>
  <c r="AV209" i="74" a="1"/>
  <c r="AV209" i="74" s="1"/>
  <c r="DR409" i="74"/>
  <c r="DT408" i="74" a="1"/>
  <c r="DT408" i="74" s="1"/>
  <c r="DS408" i="74"/>
  <c r="DV408" i="74" a="1"/>
  <c r="DV408" i="74" s="1"/>
  <c r="DU408" i="74" a="1"/>
  <c r="DU408" i="74" s="1"/>
  <c r="CR174" i="71"/>
  <c r="CT173" i="71" a="1"/>
  <c r="CT173" i="71" s="1"/>
  <c r="CS173" i="71"/>
  <c r="CU173" i="71" s="1" a="1"/>
  <c r="CU173" i="71" s="1"/>
  <c r="CV173" i="71" a="1"/>
  <c r="CV173" i="71" s="1"/>
  <c r="CS369" i="71"/>
  <c r="CT369" i="71" a="1"/>
  <c r="CT369" i="71" s="1"/>
  <c r="CV369" i="71" a="1"/>
  <c r="CV369" i="71" s="1"/>
  <c r="CR370" i="71"/>
  <c r="CU369" i="71" a="1"/>
  <c r="CU369" i="71" s="1"/>
  <c r="T365" i="71"/>
  <c r="U365" i="71" a="1"/>
  <c r="U365" i="71" s="1"/>
  <c r="V365" i="71" a="1"/>
  <c r="V365" i="71" s="1"/>
  <c r="W365" i="71" a="1"/>
  <c r="W365" i="71" s="1"/>
  <c r="S366" i="71"/>
  <c r="T163" i="71"/>
  <c r="U163" i="71" a="1"/>
  <c r="U163" i="71" s="1"/>
  <c r="S164" i="71"/>
  <c r="V164" i="71" s="1" a="1"/>
  <c r="V164" i="71" s="1"/>
  <c r="W163" i="71" a="1"/>
  <c r="W163" i="71" s="1"/>
  <c r="DR211" i="74" l="1"/>
  <c r="DS210" i="74"/>
  <c r="DV210" i="74" a="1"/>
  <c r="DV210" i="74" s="1"/>
  <c r="DU210" i="74" a="1"/>
  <c r="DU210" i="74" s="1"/>
  <c r="DT210" i="74" a="1"/>
  <c r="DT210" i="74" s="1"/>
  <c r="DR410" i="74"/>
  <c r="DT409" i="74" a="1"/>
  <c r="DT409" i="74" s="1"/>
  <c r="DV409" i="74" a="1"/>
  <c r="DV409" i="74" s="1"/>
  <c r="DU409" i="74" a="1"/>
  <c r="DU409" i="74" s="1"/>
  <c r="DS409" i="74"/>
  <c r="AS211" i="74"/>
  <c r="AV210" i="74" a="1"/>
  <c r="AV210" i="74" s="1"/>
  <c r="AU210" i="74" a="1"/>
  <c r="AU210" i="74" s="1"/>
  <c r="AT210" i="74"/>
  <c r="AW210" i="74" a="1"/>
  <c r="AW210" i="74" s="1"/>
  <c r="AS409" i="74"/>
  <c r="AU408" i="74" a="1"/>
  <c r="AU408" i="74" s="1"/>
  <c r="AW408" i="74" a="1"/>
  <c r="AW408" i="74" s="1"/>
  <c r="AV408" i="74" a="1"/>
  <c r="AV408" i="74" s="1"/>
  <c r="AT408" i="74"/>
  <c r="CV174" i="71" a="1"/>
  <c r="CV174" i="71" s="1"/>
  <c r="CR175" i="71"/>
  <c r="CT174" i="71" a="1"/>
  <c r="CT174" i="71" s="1"/>
  <c r="CS174" i="71"/>
  <c r="CU174" i="71" s="1" a="1"/>
  <c r="CU174" i="71" s="1"/>
  <c r="CU370" i="71" a="1"/>
  <c r="CU370" i="71" s="1"/>
  <c r="CR371" i="71"/>
  <c r="CV370" i="71" a="1"/>
  <c r="CV370" i="71" s="1"/>
  <c r="CT370" i="71" a="1"/>
  <c r="CT370" i="71" s="1"/>
  <c r="CS370" i="71"/>
  <c r="V366" i="71" a="1"/>
  <c r="V366" i="71" s="1"/>
  <c r="S367" i="71"/>
  <c r="U366" i="71" a="1"/>
  <c r="U366" i="71" s="1"/>
  <c r="T366" i="71"/>
  <c r="W366" i="71" a="1"/>
  <c r="W366" i="71" s="1"/>
  <c r="T164" i="71"/>
  <c r="U164" i="71" a="1"/>
  <c r="U164" i="71" s="1"/>
  <c r="S165" i="71"/>
  <c r="V165" i="71" s="1" a="1"/>
  <c r="V165" i="71" s="1"/>
  <c r="W164" i="71" a="1"/>
  <c r="W164" i="71" s="1"/>
  <c r="AS410" i="74" l="1"/>
  <c r="AU409" i="74" a="1"/>
  <c r="AU409" i="74" s="1"/>
  <c r="AV409" i="74" a="1"/>
  <c r="AV409" i="74" s="1"/>
  <c r="AW409" i="74" a="1"/>
  <c r="AW409" i="74" s="1"/>
  <c r="AT409" i="74"/>
  <c r="DR411" i="74"/>
  <c r="DU410" i="74" a="1"/>
  <c r="DU410" i="74" s="1"/>
  <c r="DS410" i="74"/>
  <c r="DV410" i="74" a="1"/>
  <c r="DV410" i="74" s="1"/>
  <c r="DT410" i="74" a="1"/>
  <c r="DT410" i="74" s="1"/>
  <c r="AS212" i="74"/>
  <c r="AW211" i="74" a="1"/>
  <c r="AW211" i="74" s="1"/>
  <c r="AT211" i="74"/>
  <c r="AV211" i="74" s="1" a="1"/>
  <c r="AV211" i="74" s="1"/>
  <c r="AU211" i="74" a="1"/>
  <c r="AU211" i="74" s="1"/>
  <c r="DR212" i="74"/>
  <c r="DS211" i="74"/>
  <c r="DV211" i="74" a="1"/>
  <c r="DV211" i="74" s="1"/>
  <c r="DU211" i="74" a="1"/>
  <c r="DU211" i="74" s="1"/>
  <c r="DT211" i="74" a="1"/>
  <c r="DT211" i="74" s="1"/>
  <c r="CS371" i="71"/>
  <c r="CV371" i="71" a="1"/>
  <c r="CV371" i="71" s="1"/>
  <c r="CU371" i="71" a="1"/>
  <c r="CU371" i="71" s="1"/>
  <c r="CT371" i="71" a="1"/>
  <c r="CT371" i="71" s="1"/>
  <c r="CR372" i="71"/>
  <c r="CS175" i="71"/>
  <c r="CU175" i="71" s="1" a="1"/>
  <c r="CU175" i="71" s="1"/>
  <c r="CT175" i="71" a="1"/>
  <c r="CT175" i="71" s="1"/>
  <c r="CR176" i="71"/>
  <c r="CV175" i="71" a="1"/>
  <c r="CV175" i="71" s="1"/>
  <c r="W367" i="71" a="1"/>
  <c r="W367" i="71" s="1"/>
  <c r="S368" i="71"/>
  <c r="V367" i="71" a="1"/>
  <c r="V367" i="71" s="1"/>
  <c r="T367" i="71"/>
  <c r="U367" i="71" a="1"/>
  <c r="U367" i="71" s="1"/>
  <c r="T165" i="71"/>
  <c r="U165" i="71" a="1"/>
  <c r="U165" i="71" s="1"/>
  <c r="S166" i="71"/>
  <c r="V166" i="71" s="1" a="1"/>
  <c r="V166" i="71" s="1"/>
  <c r="W165" i="71" a="1"/>
  <c r="W165" i="71" s="1"/>
  <c r="DR213" i="74" l="1"/>
  <c r="DS212" i="74"/>
  <c r="DV212" i="74" a="1"/>
  <c r="DV212" i="74" s="1"/>
  <c r="DU212" i="74" a="1"/>
  <c r="DU212" i="74" s="1"/>
  <c r="DT212" i="74" a="1"/>
  <c r="DT212" i="74" s="1"/>
  <c r="DR412" i="74"/>
  <c r="DT411" i="74" a="1"/>
  <c r="DT411" i="74" s="1"/>
  <c r="DV411" i="74" a="1"/>
  <c r="DV411" i="74" s="1"/>
  <c r="DS411" i="74"/>
  <c r="DU411" i="74" s="1" a="1"/>
  <c r="DU411" i="74" s="1"/>
  <c r="AS213" i="74"/>
  <c r="AT212" i="74"/>
  <c r="AW212" i="74" a="1"/>
  <c r="AW212" i="74" s="1"/>
  <c r="AV212" i="74" a="1"/>
  <c r="AV212" i="74" s="1"/>
  <c r="AU212" i="74" a="1"/>
  <c r="AU212" i="74" s="1"/>
  <c r="AS411" i="74"/>
  <c r="AW410" i="74" a="1"/>
  <c r="AW410" i="74" s="1"/>
  <c r="AU410" i="74" a="1"/>
  <c r="AU410" i="74" s="1"/>
  <c r="AT410" i="74"/>
  <c r="AV410" i="74" s="1" a="1"/>
  <c r="AV410" i="74" s="1"/>
  <c r="CS176" i="71"/>
  <c r="CV176" i="71" a="1"/>
  <c r="CV176" i="71" s="1"/>
  <c r="CT176" i="71" a="1"/>
  <c r="CT176" i="71" s="1"/>
  <c r="CR177" i="71"/>
  <c r="CU176" i="71" a="1"/>
  <c r="CU176" i="71" s="1"/>
  <c r="CT372" i="71" a="1"/>
  <c r="CT372" i="71" s="1"/>
  <c r="CU372" i="71" a="1"/>
  <c r="CU372" i="71" s="1"/>
  <c r="CS372" i="71"/>
  <c r="CV372" i="71" a="1"/>
  <c r="CV372" i="71" s="1"/>
  <c r="CR373" i="71"/>
  <c r="T368" i="71"/>
  <c r="U368" i="71" a="1"/>
  <c r="U368" i="71" s="1"/>
  <c r="S369" i="71"/>
  <c r="V368" i="71" a="1"/>
  <c r="V368" i="71" s="1"/>
  <c r="W368" i="71" a="1"/>
  <c r="W368" i="71" s="1"/>
  <c r="T166" i="71"/>
  <c r="U166" i="71" a="1"/>
  <c r="U166" i="71" s="1"/>
  <c r="S167" i="71"/>
  <c r="V167" i="71" s="1" a="1"/>
  <c r="V167" i="71" s="1"/>
  <c r="W166" i="71" a="1"/>
  <c r="W166" i="71" s="1"/>
  <c r="AS412" i="74" l="1"/>
  <c r="AU411" i="74" a="1"/>
  <c r="AU411" i="74" s="1"/>
  <c r="AT411" i="74"/>
  <c r="AV411" i="74" s="1" a="1"/>
  <c r="AV411" i="74" s="1"/>
  <c r="AW411" i="74" a="1"/>
  <c r="AW411" i="74" s="1"/>
  <c r="DR413" i="74"/>
  <c r="DT412" i="74" a="1"/>
  <c r="DT412" i="74" s="1"/>
  <c r="DS412" i="74"/>
  <c r="DU412" i="74" s="1" a="1"/>
  <c r="DU412" i="74" s="1"/>
  <c r="DV412" i="74" a="1"/>
  <c r="DV412" i="74" s="1"/>
  <c r="AS214" i="74"/>
  <c r="AW213" i="74" a="1"/>
  <c r="AW213" i="74" s="1"/>
  <c r="AT213" i="74"/>
  <c r="AV213" i="74" a="1"/>
  <c r="AV213" i="74" s="1"/>
  <c r="AU213" i="74" a="1"/>
  <c r="AU213" i="74" s="1"/>
  <c r="DR214" i="74"/>
  <c r="DS213" i="74"/>
  <c r="DU213" i="74" s="1" a="1"/>
  <c r="DU213" i="74" s="1"/>
  <c r="DV213" i="74" a="1"/>
  <c r="DV213" i="74" s="1"/>
  <c r="DT213" i="74" a="1"/>
  <c r="DT213" i="74" s="1"/>
  <c r="CR178" i="71"/>
  <c r="CT177" i="71" a="1"/>
  <c r="CT177" i="71" s="1"/>
  <c r="CV177" i="71" a="1"/>
  <c r="CV177" i="71" s="1"/>
  <c r="CS177" i="71"/>
  <c r="CU177" i="71" s="1" a="1"/>
  <c r="CU177" i="71" s="1"/>
  <c r="CR374" i="71"/>
  <c r="CV373" i="71" a="1"/>
  <c r="CV373" i="71" s="1"/>
  <c r="CU373" i="71" a="1"/>
  <c r="CU373" i="71" s="1"/>
  <c r="CT373" i="71" a="1"/>
  <c r="CT373" i="71" s="1"/>
  <c r="CS373" i="71"/>
  <c r="U369" i="71" a="1"/>
  <c r="U369" i="71" s="1"/>
  <c r="V369" i="71" a="1"/>
  <c r="V369" i="71" s="1"/>
  <c r="T369" i="71"/>
  <c r="W369" i="71" a="1"/>
  <c r="W369" i="71" s="1"/>
  <c r="S370" i="71"/>
  <c r="T167" i="71"/>
  <c r="U167" i="71" a="1"/>
  <c r="U167" i="71" s="1"/>
  <c r="S168" i="71"/>
  <c r="V168" i="71" s="1" a="1"/>
  <c r="V168" i="71" s="1"/>
  <c r="W167" i="71" a="1"/>
  <c r="W167" i="71" s="1"/>
  <c r="DR215" i="74" l="1"/>
  <c r="DV214" i="74" a="1"/>
  <c r="DV214" i="74" s="1"/>
  <c r="DS214" i="74"/>
  <c r="DU214" i="74" a="1"/>
  <c r="DU214" i="74" s="1"/>
  <c r="DT214" i="74" a="1"/>
  <c r="DT214" i="74" s="1"/>
  <c r="DR414" i="74"/>
  <c r="DS413" i="74"/>
  <c r="DU413" i="74" s="1" a="1"/>
  <c r="DU413" i="74" s="1"/>
  <c r="DT413" i="74" a="1"/>
  <c r="DT413" i="74" s="1"/>
  <c r="DV413" i="74" a="1"/>
  <c r="DV413" i="74" s="1"/>
  <c r="AS215" i="74"/>
  <c r="AT214" i="74"/>
  <c r="AW214" i="74" a="1"/>
  <c r="AW214" i="74" s="1"/>
  <c r="AU214" i="74" a="1"/>
  <c r="AU214" i="74" s="1"/>
  <c r="AV214" i="74" a="1"/>
  <c r="AV214" i="74" s="1"/>
  <c r="AS413" i="74"/>
  <c r="AW412" i="74" a="1"/>
  <c r="AW412" i="74" s="1"/>
  <c r="AT412" i="74"/>
  <c r="AV412" i="74" s="1" a="1"/>
  <c r="AV412" i="74" s="1"/>
  <c r="AU412" i="74" a="1"/>
  <c r="AU412" i="74" s="1"/>
  <c r="CS374" i="71"/>
  <c r="CT374" i="71" a="1"/>
  <c r="CT374" i="71" s="1"/>
  <c r="CR375" i="71"/>
  <c r="CV374" i="71" a="1"/>
  <c r="CV374" i="71" s="1"/>
  <c r="CU374" i="71" a="1"/>
  <c r="CU374" i="71" s="1"/>
  <c r="CV178" i="71" a="1"/>
  <c r="CV178" i="71" s="1"/>
  <c r="CR179" i="71"/>
  <c r="CT178" i="71" a="1"/>
  <c r="CT178" i="71" s="1"/>
  <c r="CS178" i="71"/>
  <c r="CU178" i="71" s="1" a="1"/>
  <c r="CU178" i="71" s="1"/>
  <c r="W370" i="71" a="1"/>
  <c r="W370" i="71" s="1"/>
  <c r="V370" i="71" a="1"/>
  <c r="V370" i="71" s="1"/>
  <c r="U370" i="71" a="1"/>
  <c r="U370" i="71" s="1"/>
  <c r="T370" i="71"/>
  <c r="S371" i="71"/>
  <c r="T168" i="71"/>
  <c r="U168" i="71" a="1"/>
  <c r="U168" i="71" s="1"/>
  <c r="S169" i="71"/>
  <c r="V169" i="71" s="1" a="1"/>
  <c r="V169" i="71" s="1"/>
  <c r="W168" i="71" a="1"/>
  <c r="W168" i="71" s="1"/>
  <c r="AS414" i="74" l="1"/>
  <c r="AW413" i="74" a="1"/>
  <c r="AW413" i="74" s="1"/>
  <c r="AT413" i="74"/>
  <c r="AV413" i="74" a="1"/>
  <c r="AV413" i="74" s="1"/>
  <c r="AU413" i="74" a="1"/>
  <c r="AU413" i="74" s="1"/>
  <c r="AS216" i="74"/>
  <c r="AV215" i="74" a="1"/>
  <c r="AV215" i="74" s="1"/>
  <c r="AT215" i="74"/>
  <c r="AU215" i="74" a="1"/>
  <c r="AU215" i="74" s="1"/>
  <c r="AW215" i="74" a="1"/>
  <c r="AW215" i="74" s="1"/>
  <c r="DR415" i="74"/>
  <c r="DT414" i="74" a="1"/>
  <c r="DT414" i="74" s="1"/>
  <c r="DS414" i="74"/>
  <c r="DU414" i="74" s="1" a="1"/>
  <c r="DU414" i="74" s="1"/>
  <c r="DV414" i="74" a="1"/>
  <c r="DV414" i="74" s="1"/>
  <c r="DR216" i="74"/>
  <c r="DS215" i="74"/>
  <c r="DU215" i="74" s="1" a="1"/>
  <c r="DU215" i="74" s="1"/>
  <c r="DV215" i="74" a="1"/>
  <c r="DV215" i="74" s="1"/>
  <c r="DT215" i="74" a="1"/>
  <c r="DT215" i="74" s="1"/>
  <c r="CV375" i="71" a="1"/>
  <c r="CV375" i="71" s="1"/>
  <c r="CR376" i="71"/>
  <c r="CT375" i="71" a="1"/>
  <c r="CT375" i="71" s="1"/>
  <c r="CS375" i="71"/>
  <c r="CU375" i="71" s="1" a="1"/>
  <c r="CU375" i="71" s="1"/>
  <c r="CV179" i="71" a="1"/>
  <c r="CV179" i="71" s="1"/>
  <c r="CR180" i="71"/>
  <c r="CU179" i="71" a="1"/>
  <c r="CU179" i="71" s="1"/>
  <c r="CS179" i="71"/>
  <c r="CT179" i="71" a="1"/>
  <c r="CT179" i="71" s="1"/>
  <c r="T371" i="71"/>
  <c r="U371" i="71" a="1"/>
  <c r="U371" i="71" s="1"/>
  <c r="V371" i="71" a="1"/>
  <c r="V371" i="71" s="1"/>
  <c r="W371" i="71" a="1"/>
  <c r="W371" i="71" s="1"/>
  <c r="S372" i="71"/>
  <c r="T169" i="71"/>
  <c r="U169" i="71" a="1"/>
  <c r="U169" i="71" s="1"/>
  <c r="S170" i="71"/>
  <c r="V170" i="71" s="1" a="1"/>
  <c r="V170" i="71" s="1"/>
  <c r="W169" i="71" a="1"/>
  <c r="W169" i="71" s="1"/>
  <c r="DR217" i="74" l="1"/>
  <c r="DS216" i="74"/>
  <c r="DV216" i="74" a="1"/>
  <c r="DV216" i="74" s="1"/>
  <c r="DT216" i="74" a="1"/>
  <c r="DT216" i="74" s="1"/>
  <c r="DU216" i="74" a="1"/>
  <c r="DU216" i="74" s="1"/>
  <c r="DR416" i="74"/>
  <c r="DT415" i="74" a="1"/>
  <c r="DT415" i="74" s="1"/>
  <c r="DV415" i="74" a="1"/>
  <c r="DV415" i="74" s="1"/>
  <c r="DS415" i="74"/>
  <c r="DU415" i="74" s="1" a="1"/>
  <c r="DU415" i="74" s="1"/>
  <c r="AS217" i="74"/>
  <c r="AW216" i="74" a="1"/>
  <c r="AW216" i="74" s="1"/>
  <c r="AT216" i="74"/>
  <c r="AV216" i="74" a="1"/>
  <c r="AV216" i="74" s="1"/>
  <c r="AU216" i="74" a="1"/>
  <c r="AU216" i="74" s="1"/>
  <c r="AS415" i="74"/>
  <c r="AT414" i="74"/>
  <c r="AV414" i="74" s="1" a="1"/>
  <c r="AV414" i="74" s="1"/>
  <c r="AU414" i="74" a="1"/>
  <c r="AU414" i="74" s="1"/>
  <c r="AW414" i="74" a="1"/>
  <c r="AW414" i="74" s="1"/>
  <c r="CT180" i="71" a="1"/>
  <c r="CT180" i="71" s="1"/>
  <c r="CS180" i="71"/>
  <c r="CU180" i="71" s="1" a="1"/>
  <c r="CU180" i="71" s="1"/>
  <c r="CR181" i="71"/>
  <c r="CV180" i="71" a="1"/>
  <c r="CV180" i="71" s="1"/>
  <c r="CT376" i="71" a="1"/>
  <c r="CT376" i="71" s="1"/>
  <c r="CU376" i="71" a="1"/>
  <c r="CU376" i="71" s="1"/>
  <c r="CS376" i="71"/>
  <c r="CR377" i="71"/>
  <c r="CV376" i="71" a="1"/>
  <c r="CV376" i="71" s="1"/>
  <c r="S373" i="71"/>
  <c r="W372" i="71" a="1"/>
  <c r="W372" i="71" s="1"/>
  <c r="U372" i="71" a="1"/>
  <c r="U372" i="71" s="1"/>
  <c r="T372" i="71"/>
  <c r="V372" i="71" s="1" a="1"/>
  <c r="V372" i="71" s="1"/>
  <c r="T170" i="71"/>
  <c r="U170" i="71" a="1"/>
  <c r="U170" i="71" s="1"/>
  <c r="S171" i="71"/>
  <c r="V171" i="71" s="1" a="1"/>
  <c r="V171" i="71" s="1"/>
  <c r="W170" i="71" a="1"/>
  <c r="W170" i="71" s="1"/>
  <c r="AS416" i="74" l="1"/>
  <c r="AU415" i="74" a="1"/>
  <c r="AU415" i="74" s="1"/>
  <c r="AW415" i="74" a="1"/>
  <c r="AW415" i="74" s="1"/>
  <c r="AT415" i="74"/>
  <c r="AV415" i="74" s="1" a="1"/>
  <c r="AV415" i="74" s="1"/>
  <c r="DR417" i="74"/>
  <c r="DT416" i="74" a="1"/>
  <c r="DT416" i="74" s="1"/>
  <c r="DU416" i="74" a="1"/>
  <c r="DU416" i="74" s="1"/>
  <c r="DV416" i="74" a="1"/>
  <c r="DV416" i="74" s="1"/>
  <c r="DS416" i="74"/>
  <c r="AS218" i="74"/>
  <c r="AU217" i="74" a="1"/>
  <c r="AU217" i="74" s="1"/>
  <c r="AT217" i="74"/>
  <c r="AW217" i="74" a="1"/>
  <c r="AW217" i="74" s="1"/>
  <c r="AV217" i="74" a="1"/>
  <c r="AV217" i="74" s="1"/>
  <c r="DR218" i="74"/>
  <c r="DV217" i="74" a="1"/>
  <c r="DV217" i="74" s="1"/>
  <c r="DS217" i="74"/>
  <c r="DU217" i="74" a="1"/>
  <c r="DU217" i="74" s="1"/>
  <c r="DT217" i="74" a="1"/>
  <c r="DT217" i="74" s="1"/>
  <c r="CT181" i="71" a="1"/>
  <c r="CT181" i="71" s="1"/>
  <c r="CS181" i="71"/>
  <c r="CU181" i="71" s="1" a="1"/>
  <c r="CU181" i="71" s="1"/>
  <c r="CR182" i="71"/>
  <c r="CV181" i="71" a="1"/>
  <c r="CV181" i="71" s="1"/>
  <c r="CV377" i="71" a="1"/>
  <c r="CV377" i="71" s="1"/>
  <c r="CU377" i="71" a="1"/>
  <c r="CU377" i="71" s="1"/>
  <c r="CR378" i="71"/>
  <c r="CS377" i="71"/>
  <c r="CT377" i="71" a="1"/>
  <c r="CT377" i="71" s="1"/>
  <c r="T373" i="71"/>
  <c r="U373" i="71" a="1"/>
  <c r="U373" i="71" s="1"/>
  <c r="W373" i="71" a="1"/>
  <c r="W373" i="71" s="1"/>
  <c r="S374" i="71"/>
  <c r="V373" i="71" a="1"/>
  <c r="V373" i="71" s="1"/>
  <c r="T171" i="71"/>
  <c r="U171" i="71" a="1"/>
  <c r="U171" i="71" s="1"/>
  <c r="S172" i="71"/>
  <c r="W171" i="71" a="1"/>
  <c r="W171" i="71" s="1"/>
  <c r="DR219" i="74" l="1"/>
  <c r="DV218" i="74" a="1"/>
  <c r="DV218" i="74" s="1"/>
  <c r="DS218" i="74"/>
  <c r="DU218" i="74" a="1"/>
  <c r="DU218" i="74" s="1"/>
  <c r="DT218" i="74" a="1"/>
  <c r="DT218" i="74" s="1"/>
  <c r="AS219" i="74"/>
  <c r="AV218" i="74" a="1"/>
  <c r="AV218" i="74" s="1"/>
  <c r="AW218" i="74" a="1"/>
  <c r="AW218" i="74" s="1"/>
  <c r="AT218" i="74"/>
  <c r="AU218" i="74" a="1"/>
  <c r="AU218" i="74" s="1"/>
  <c r="DR418" i="74"/>
  <c r="DT417" i="74" a="1"/>
  <c r="DT417" i="74" s="1"/>
  <c r="DV417" i="74" a="1"/>
  <c r="DV417" i="74" s="1"/>
  <c r="DS417" i="74"/>
  <c r="DU417" i="74" s="1" a="1"/>
  <c r="DU417" i="74" s="1"/>
  <c r="AS417" i="74"/>
  <c r="AW416" i="74" a="1"/>
  <c r="AW416" i="74" s="1"/>
  <c r="AT416" i="74"/>
  <c r="AV416" i="74" s="1" a="1"/>
  <c r="AV416" i="74" s="1"/>
  <c r="AU416" i="74" a="1"/>
  <c r="AU416" i="74" s="1"/>
  <c r="CV182" i="71" a="1"/>
  <c r="CV182" i="71" s="1"/>
  <c r="CR183" i="71"/>
  <c r="CS182" i="71"/>
  <c r="CU182" i="71" s="1" a="1"/>
  <c r="CU182" i="71" s="1"/>
  <c r="CT182" i="71" a="1"/>
  <c r="CT182" i="71" s="1"/>
  <c r="CV378" i="71" a="1"/>
  <c r="CV378" i="71" s="1"/>
  <c r="CR379" i="71"/>
  <c r="CU378" i="71" a="1"/>
  <c r="CU378" i="71" s="1"/>
  <c r="CT378" i="71" a="1"/>
  <c r="CT378" i="71" s="1"/>
  <c r="CS378" i="71"/>
  <c r="S375" i="71"/>
  <c r="W374" i="71" a="1"/>
  <c r="W374" i="71" s="1"/>
  <c r="U374" i="71" a="1"/>
  <c r="U374" i="71" s="1"/>
  <c r="T374" i="71"/>
  <c r="V374" i="71" s="1" a="1"/>
  <c r="V374" i="71" s="1"/>
  <c r="T172" i="71"/>
  <c r="V172" i="71" s="1" a="1"/>
  <c r="V172" i="71" s="1"/>
  <c r="U172" i="71" a="1"/>
  <c r="U172" i="71" s="1"/>
  <c r="S173" i="71"/>
  <c r="W172" i="71" a="1"/>
  <c r="W172" i="71" s="1"/>
  <c r="AS220" i="74" l="1"/>
  <c r="AT219" i="74"/>
  <c r="AV219" i="74" s="1" a="1"/>
  <c r="AV219" i="74" s="1"/>
  <c r="AW219" i="74" a="1"/>
  <c r="AW219" i="74" s="1"/>
  <c r="AU219" i="74" a="1"/>
  <c r="AU219" i="74" s="1"/>
  <c r="AS418" i="74"/>
  <c r="AU417" i="74" a="1"/>
  <c r="AU417" i="74" s="1"/>
  <c r="AT417" i="74"/>
  <c r="AV417" i="74" s="1" a="1"/>
  <c r="AV417" i="74" s="1"/>
  <c r="AW417" i="74" a="1"/>
  <c r="AW417" i="74" s="1"/>
  <c r="DR419" i="74"/>
  <c r="DV418" i="74" a="1"/>
  <c r="DV418" i="74" s="1"/>
  <c r="DS418" i="74"/>
  <c r="DT418" i="74" a="1"/>
  <c r="DT418" i="74" s="1"/>
  <c r="DU418" i="74" a="1"/>
  <c r="DU418" i="74" s="1"/>
  <c r="DR220" i="74"/>
  <c r="DV219" i="74" a="1"/>
  <c r="DV219" i="74" s="1"/>
  <c r="DS219" i="74"/>
  <c r="DU219" i="74" s="1" a="1"/>
  <c r="DU219" i="74" s="1"/>
  <c r="DT219" i="74" a="1"/>
  <c r="DT219" i="74" s="1"/>
  <c r="CV183" i="71" a="1"/>
  <c r="CV183" i="71" s="1"/>
  <c r="CR184" i="71"/>
  <c r="CS183" i="71"/>
  <c r="CT183" i="71" a="1"/>
  <c r="CT183" i="71" s="1"/>
  <c r="CU183" i="71" a="1"/>
  <c r="CU183" i="71" s="1"/>
  <c r="CS379" i="71"/>
  <c r="CU379" i="71" s="1" a="1"/>
  <c r="CU379" i="71" s="1"/>
  <c r="CV379" i="71" a="1"/>
  <c r="CV379" i="71" s="1"/>
  <c r="CR380" i="71"/>
  <c r="CT379" i="71" a="1"/>
  <c r="CT379" i="71" s="1"/>
  <c r="T375" i="71"/>
  <c r="U375" i="71" a="1"/>
  <c r="U375" i="71" s="1"/>
  <c r="V375" i="71" a="1"/>
  <c r="V375" i="71" s="1"/>
  <c r="W375" i="71" a="1"/>
  <c r="W375" i="71" s="1"/>
  <c r="S376" i="71"/>
  <c r="T173" i="71"/>
  <c r="V173" i="71" s="1" a="1"/>
  <c r="V173" i="71" s="1"/>
  <c r="U173" i="71" a="1"/>
  <c r="U173" i="71" s="1"/>
  <c r="S174" i="71"/>
  <c r="W173" i="71" a="1"/>
  <c r="W173" i="71" s="1"/>
  <c r="DR221" i="74" l="1"/>
  <c r="DV220" i="74" a="1"/>
  <c r="DV220" i="74" s="1"/>
  <c r="DS220" i="74"/>
  <c r="DU220" i="74" a="1"/>
  <c r="DU220" i="74" s="1"/>
  <c r="DT220" i="74" a="1"/>
  <c r="DT220" i="74" s="1"/>
  <c r="DR420" i="74"/>
  <c r="DT419" i="74" a="1"/>
  <c r="DT419" i="74" s="1"/>
  <c r="DV419" i="74" a="1"/>
  <c r="DV419" i="74" s="1"/>
  <c r="DS419" i="74"/>
  <c r="DU419" i="74" s="1" a="1"/>
  <c r="DU419" i="74" s="1"/>
  <c r="AS419" i="74"/>
  <c r="AT418" i="74"/>
  <c r="AU418" i="74" a="1"/>
  <c r="AU418" i="74" s="1"/>
  <c r="AW418" i="74" a="1"/>
  <c r="AW418" i="74" s="1"/>
  <c r="AV418" i="74" a="1"/>
  <c r="AV418" i="74" s="1"/>
  <c r="AS221" i="74"/>
  <c r="AT220" i="74"/>
  <c r="AV220" i="74" s="1" a="1"/>
  <c r="AV220" i="74" s="1"/>
  <c r="AW220" i="74" a="1"/>
  <c r="AW220" i="74" s="1"/>
  <c r="AU220" i="74" a="1"/>
  <c r="AU220" i="74" s="1"/>
  <c r="CS380" i="71"/>
  <c r="CT380" i="71" a="1"/>
  <c r="CT380" i="71" s="1"/>
  <c r="CU380" i="71" a="1"/>
  <c r="CU380" i="71" s="1"/>
  <c r="CR381" i="71"/>
  <c r="CV380" i="71" a="1"/>
  <c r="CV380" i="71" s="1"/>
  <c r="CT184" i="71" a="1"/>
  <c r="CT184" i="71" s="1"/>
  <c r="CU184" i="71" a="1"/>
  <c r="CU184" i="71" s="1"/>
  <c r="CR185" i="71"/>
  <c r="CV184" i="71" a="1"/>
  <c r="CV184" i="71" s="1"/>
  <c r="CS184" i="71"/>
  <c r="U376" i="71" a="1"/>
  <c r="U376" i="71" s="1"/>
  <c r="W376" i="71" a="1"/>
  <c r="W376" i="71" s="1"/>
  <c r="S377" i="71"/>
  <c r="T376" i="71"/>
  <c r="V376" i="71" s="1" a="1"/>
  <c r="V376" i="71" s="1"/>
  <c r="T174" i="71"/>
  <c r="V174" i="71" s="1" a="1"/>
  <c r="V174" i="71" s="1"/>
  <c r="U174" i="71" a="1"/>
  <c r="U174" i="71" s="1"/>
  <c r="S175" i="71"/>
  <c r="W174" i="71" a="1"/>
  <c r="W174" i="71" s="1"/>
  <c r="AS222" i="74" l="1"/>
  <c r="AU221" i="74" a="1"/>
  <c r="AU221" i="74" s="1"/>
  <c r="AT221" i="74"/>
  <c r="AV221" i="74" s="1" a="1"/>
  <c r="AV221" i="74" s="1"/>
  <c r="AW221" i="74" a="1"/>
  <c r="AW221" i="74" s="1"/>
  <c r="DR421" i="74"/>
  <c r="DS420" i="74"/>
  <c r="DU420" i="74" s="1" a="1"/>
  <c r="DU420" i="74" s="1"/>
  <c r="DV420" i="74" a="1"/>
  <c r="DV420" i="74" s="1"/>
  <c r="DT420" i="74" a="1"/>
  <c r="DT420" i="74" s="1"/>
  <c r="AS420" i="74"/>
  <c r="AW419" i="74" a="1"/>
  <c r="AW419" i="74" s="1"/>
  <c r="AT419" i="74"/>
  <c r="AU419" i="74" a="1"/>
  <c r="AU419" i="74" s="1"/>
  <c r="AV419" i="74" a="1"/>
  <c r="AV419" i="74" s="1"/>
  <c r="DR222" i="74"/>
  <c r="DV221" i="74" a="1"/>
  <c r="DV221" i="74" s="1"/>
  <c r="DS221" i="74"/>
  <c r="DU221" i="74" s="1" a="1"/>
  <c r="DU221" i="74" s="1"/>
  <c r="DT221" i="74" a="1"/>
  <c r="DT221" i="74" s="1"/>
  <c r="CT185" i="71" a="1"/>
  <c r="CT185" i="71" s="1"/>
  <c r="CS185" i="71"/>
  <c r="CU185" i="71" s="1" a="1"/>
  <c r="CU185" i="71" s="1"/>
  <c r="CR186" i="71"/>
  <c r="CV185" i="71" a="1"/>
  <c r="CV185" i="71" s="1"/>
  <c r="CU381" i="71" a="1"/>
  <c r="CU381" i="71" s="1"/>
  <c r="CT381" i="71" a="1"/>
  <c r="CT381" i="71" s="1"/>
  <c r="CS381" i="71"/>
  <c r="CV381" i="71" a="1"/>
  <c r="CV381" i="71" s="1"/>
  <c r="CR382" i="71"/>
  <c r="T377" i="71"/>
  <c r="V377" i="71" s="1" a="1"/>
  <c r="V377" i="71" s="1"/>
  <c r="S378" i="71"/>
  <c r="W377" i="71" a="1"/>
  <c r="W377" i="71" s="1"/>
  <c r="U377" i="71" a="1"/>
  <c r="U377" i="71" s="1"/>
  <c r="T175" i="71"/>
  <c r="V175" i="71" s="1" a="1"/>
  <c r="V175" i="71" s="1"/>
  <c r="U175" i="71" a="1"/>
  <c r="U175" i="71" s="1"/>
  <c r="S176" i="71"/>
  <c r="W175" i="71" a="1"/>
  <c r="W175" i="71" s="1"/>
  <c r="AS421" i="74" l="1"/>
  <c r="AT420" i="74"/>
  <c r="AU420" i="74" a="1"/>
  <c r="AU420" i="74" s="1"/>
  <c r="AV420" i="74" a="1"/>
  <c r="AV420" i="74" s="1"/>
  <c r="AW420" i="74" a="1"/>
  <c r="AW420" i="74" s="1"/>
  <c r="DR422" i="74"/>
  <c r="DV421" i="74" a="1"/>
  <c r="DV421" i="74" s="1"/>
  <c r="DT421" i="74" a="1"/>
  <c r="DT421" i="74" s="1"/>
  <c r="DS421" i="74"/>
  <c r="DU421" i="74" a="1"/>
  <c r="DU421" i="74" s="1"/>
  <c r="DR223" i="74"/>
  <c r="DS222" i="74"/>
  <c r="DV222" i="74" a="1"/>
  <c r="DV222" i="74" s="1"/>
  <c r="DT222" i="74" a="1"/>
  <c r="DT222" i="74" s="1"/>
  <c r="DU222" i="74" a="1"/>
  <c r="DU222" i="74" s="1"/>
  <c r="AS223" i="74"/>
  <c r="AW222" i="74" a="1"/>
  <c r="AW222" i="74" s="1"/>
  <c r="AT222" i="74"/>
  <c r="AV222" i="74" a="1"/>
  <c r="AV222" i="74" s="1"/>
  <c r="AU222" i="74" a="1"/>
  <c r="AU222" i="74" s="1"/>
  <c r="CV186" i="71" a="1"/>
  <c r="CV186" i="71" s="1"/>
  <c r="CR187" i="71"/>
  <c r="CT186" i="71" a="1"/>
  <c r="CT186" i="71" s="1"/>
  <c r="CS186" i="71"/>
  <c r="CU186" i="71" s="1" a="1"/>
  <c r="CU186" i="71" s="1"/>
  <c r="CV382" i="71" a="1"/>
  <c r="CV382" i="71" s="1"/>
  <c r="CR383" i="71"/>
  <c r="CU382" i="71" a="1"/>
  <c r="CU382" i="71" s="1"/>
  <c r="CT382" i="71" a="1"/>
  <c r="CT382" i="71" s="1"/>
  <c r="CS382" i="71"/>
  <c r="W378" i="71" a="1"/>
  <c r="W378" i="71" s="1"/>
  <c r="S379" i="71"/>
  <c r="T378" i="71"/>
  <c r="V378" i="71" s="1" a="1"/>
  <c r="V378" i="71" s="1"/>
  <c r="U378" i="71" a="1"/>
  <c r="U378" i="71" s="1"/>
  <c r="T176" i="71"/>
  <c r="V176" i="71" s="1" a="1"/>
  <c r="V176" i="71" s="1"/>
  <c r="U176" i="71" a="1"/>
  <c r="U176" i="71" s="1"/>
  <c r="S177" i="71"/>
  <c r="W176" i="71" a="1"/>
  <c r="W176" i="71" s="1"/>
  <c r="DR423" i="74" l="1"/>
  <c r="DT422" i="74" a="1"/>
  <c r="DT422" i="74" s="1"/>
  <c r="DV422" i="74" a="1"/>
  <c r="DV422" i="74" s="1"/>
  <c r="DS422" i="74"/>
  <c r="DU422" i="74" s="1" a="1"/>
  <c r="DU422" i="74" s="1"/>
  <c r="AS224" i="74"/>
  <c r="AW223" i="74" a="1"/>
  <c r="AW223" i="74" s="1"/>
  <c r="AT223" i="74"/>
  <c r="AV223" i="74" s="1" a="1"/>
  <c r="AV223" i="74" s="1"/>
  <c r="AU223" i="74" a="1"/>
  <c r="AU223" i="74" s="1"/>
  <c r="DR224" i="74"/>
  <c r="DS223" i="74"/>
  <c r="DU223" i="74" s="1" a="1"/>
  <c r="DU223" i="74" s="1"/>
  <c r="DV223" i="74" a="1"/>
  <c r="DV223" i="74" s="1"/>
  <c r="DT223" i="74" a="1"/>
  <c r="DT223" i="74" s="1"/>
  <c r="AS422" i="74"/>
  <c r="AU421" i="74" a="1"/>
  <c r="AU421" i="74" s="1"/>
  <c r="AW421" i="74" a="1"/>
  <c r="AW421" i="74" s="1"/>
  <c r="AT421" i="74"/>
  <c r="AV421" i="74" s="1" a="1"/>
  <c r="AV421" i="74" s="1"/>
  <c r="CS383" i="71"/>
  <c r="CV383" i="71" a="1"/>
  <c r="CV383" i="71" s="1"/>
  <c r="CR384" i="71"/>
  <c r="CU383" i="71" a="1"/>
  <c r="CU383" i="71" s="1"/>
  <c r="CT383" i="71" a="1"/>
  <c r="CT383" i="71" s="1"/>
  <c r="CU187" i="71" a="1"/>
  <c r="CU187" i="71" s="1"/>
  <c r="CT187" i="71" a="1"/>
  <c r="CT187" i="71" s="1"/>
  <c r="CV187" i="71" a="1"/>
  <c r="CV187" i="71" s="1"/>
  <c r="CS187" i="71"/>
  <c r="CR188" i="71"/>
  <c r="T379" i="71"/>
  <c r="V379" i="71" a="1"/>
  <c r="V379" i="71" s="1"/>
  <c r="U379" i="71" a="1"/>
  <c r="U379" i="71" s="1"/>
  <c r="S380" i="71"/>
  <c r="W379" i="71" a="1"/>
  <c r="W379" i="71" s="1"/>
  <c r="T177" i="71"/>
  <c r="V177" i="71" s="1" a="1"/>
  <c r="V177" i="71" s="1"/>
  <c r="U177" i="71" a="1"/>
  <c r="U177" i="71" s="1"/>
  <c r="S178" i="71"/>
  <c r="W177" i="71" a="1"/>
  <c r="W177" i="71" s="1"/>
  <c r="AS423" i="74" l="1"/>
  <c r="AW422" i="74" a="1"/>
  <c r="AW422" i="74" s="1"/>
  <c r="AU422" i="74" a="1"/>
  <c r="AU422" i="74" s="1"/>
  <c r="AT422" i="74"/>
  <c r="AV422" i="74" s="1" a="1"/>
  <c r="AV422" i="74" s="1"/>
  <c r="AS225" i="74"/>
  <c r="AU224" i="74" a="1"/>
  <c r="AU224" i="74" s="1"/>
  <c r="AW224" i="74" a="1"/>
  <c r="AW224" i="74" s="1"/>
  <c r="AT224" i="74"/>
  <c r="AV224" i="74" s="1" a="1"/>
  <c r="AV224" i="74" s="1"/>
  <c r="DR225" i="74"/>
  <c r="DS224" i="74"/>
  <c r="DV224" i="74" a="1"/>
  <c r="DV224" i="74" s="1"/>
  <c r="DT224" i="74" a="1"/>
  <c r="DT224" i="74" s="1"/>
  <c r="DU224" i="74" a="1"/>
  <c r="DU224" i="74" s="1"/>
  <c r="DR424" i="74"/>
  <c r="DV423" i="74" a="1"/>
  <c r="DV423" i="74" s="1"/>
  <c r="DT423" i="74" a="1"/>
  <c r="DT423" i="74" s="1"/>
  <c r="DS423" i="74"/>
  <c r="DU423" i="74" s="1" a="1"/>
  <c r="DU423" i="74" s="1"/>
  <c r="CS384" i="71"/>
  <c r="CT384" i="71" a="1"/>
  <c r="CT384" i="71" s="1"/>
  <c r="CU384" i="71" a="1"/>
  <c r="CU384" i="71" s="1"/>
  <c r="CR385" i="71"/>
  <c r="CV384" i="71" a="1"/>
  <c r="CV384" i="71" s="1"/>
  <c r="CT188" i="71" a="1"/>
  <c r="CT188" i="71" s="1"/>
  <c r="CR189" i="71"/>
  <c r="CV188" i="71" a="1"/>
  <c r="CV188" i="71" s="1"/>
  <c r="CS188" i="71"/>
  <c r="CU188" i="71" a="1"/>
  <c r="CU188" i="71" s="1"/>
  <c r="T380" i="71"/>
  <c r="U380" i="71" a="1"/>
  <c r="U380" i="71" s="1"/>
  <c r="W380" i="71" a="1"/>
  <c r="W380" i="71" s="1"/>
  <c r="S381" i="71"/>
  <c r="V380" i="71" a="1"/>
  <c r="V380" i="71" s="1"/>
  <c r="T178" i="71"/>
  <c r="V178" i="71" s="1" a="1"/>
  <c r="V178" i="71" s="1"/>
  <c r="U178" i="71" a="1"/>
  <c r="U178" i="71" s="1"/>
  <c r="S179" i="71"/>
  <c r="W178" i="71" a="1"/>
  <c r="W178" i="71" s="1"/>
  <c r="AS226" i="74" l="1"/>
  <c r="AW225" i="74" a="1"/>
  <c r="AW225" i="74" s="1"/>
  <c r="AU225" i="74" a="1"/>
  <c r="AU225" i="74" s="1"/>
  <c r="AT225" i="74"/>
  <c r="AV225" i="74" s="1" a="1"/>
  <c r="AV225" i="74" s="1"/>
  <c r="DR425" i="74"/>
  <c r="DT424" i="74" a="1"/>
  <c r="DT424" i="74" s="1"/>
  <c r="DV424" i="74" a="1"/>
  <c r="DV424" i="74" s="1"/>
  <c r="DS424" i="74"/>
  <c r="DU424" i="74" s="1" a="1"/>
  <c r="DU424" i="74" s="1"/>
  <c r="DR226" i="74"/>
  <c r="DV225" i="74" a="1"/>
  <c r="DV225" i="74" s="1"/>
  <c r="DS225" i="74"/>
  <c r="DT225" i="74" a="1"/>
  <c r="DT225" i="74" s="1"/>
  <c r="DU225" i="74" a="1"/>
  <c r="DU225" i="74" s="1"/>
  <c r="AS424" i="74"/>
  <c r="AT423" i="74"/>
  <c r="AV423" i="74" s="1" a="1"/>
  <c r="AV423" i="74" s="1"/>
  <c r="AW423" i="74" a="1"/>
  <c r="AW423" i="74" s="1"/>
  <c r="AU423" i="74" a="1"/>
  <c r="AU423" i="74" s="1"/>
  <c r="CS189" i="71"/>
  <c r="CV189" i="71" s="1" a="1"/>
  <c r="CV189" i="71" s="1"/>
  <c r="CT189" i="71" a="1"/>
  <c r="CT189" i="71" s="1"/>
  <c r="CR190" i="71"/>
  <c r="CU189" i="71" a="1"/>
  <c r="CU189" i="71" s="1"/>
  <c r="CU385" i="71" a="1"/>
  <c r="CU385" i="71" s="1"/>
  <c r="CT385" i="71" a="1"/>
  <c r="CT385" i="71" s="1"/>
  <c r="CR386" i="71"/>
  <c r="CS385" i="71"/>
  <c r="CV385" i="71" a="1"/>
  <c r="CV385" i="71" s="1"/>
  <c r="T381" i="71"/>
  <c r="V381" i="71" s="1" a="1"/>
  <c r="V381" i="71" s="1"/>
  <c r="U381" i="71" a="1"/>
  <c r="U381" i="71" s="1"/>
  <c r="S382" i="71"/>
  <c r="W381" i="71" a="1"/>
  <c r="W381" i="71" s="1"/>
  <c r="T179" i="71"/>
  <c r="V179" i="71" s="1" a="1"/>
  <c r="V179" i="71" s="1"/>
  <c r="U179" i="71" a="1"/>
  <c r="U179" i="71" s="1"/>
  <c r="S180" i="71"/>
  <c r="W179" i="71" a="1"/>
  <c r="W179" i="71" s="1"/>
  <c r="AS425" i="74" l="1"/>
  <c r="AU424" i="74" a="1"/>
  <c r="AU424" i="74" s="1"/>
  <c r="AW424" i="74" a="1"/>
  <c r="AW424" i="74" s="1"/>
  <c r="AT424" i="74"/>
  <c r="AV424" i="74" s="1" a="1"/>
  <c r="AV424" i="74" s="1"/>
  <c r="DR227" i="74"/>
  <c r="DV226" i="74" a="1"/>
  <c r="DV226" i="74" s="1"/>
  <c r="DS226" i="74"/>
  <c r="DU226" i="74" s="1" a="1"/>
  <c r="DU226" i="74" s="1"/>
  <c r="DT226" i="74" a="1"/>
  <c r="DT226" i="74" s="1"/>
  <c r="DR426" i="74"/>
  <c r="DT425" i="74" a="1"/>
  <c r="DT425" i="74" s="1"/>
  <c r="DV425" i="74" a="1"/>
  <c r="DV425" i="74" s="1"/>
  <c r="DS425" i="74"/>
  <c r="DU425" i="74" s="1" a="1"/>
  <c r="DU425" i="74" s="1"/>
  <c r="AS227" i="74"/>
  <c r="AT226" i="74"/>
  <c r="AV226" i="74" s="1" a="1"/>
  <c r="AV226" i="74" s="1"/>
  <c r="AU226" i="74" a="1"/>
  <c r="AU226" i="74" s="1"/>
  <c r="CS386" i="71"/>
  <c r="CT386" i="71" a="1"/>
  <c r="CT386" i="71" s="1"/>
  <c r="CR387" i="71"/>
  <c r="CV386" i="71" a="1"/>
  <c r="CV386" i="71" s="1"/>
  <c r="CU386" i="71" a="1"/>
  <c r="CU386" i="71" s="1"/>
  <c r="CV190" i="71" a="1"/>
  <c r="CV190" i="71" s="1"/>
  <c r="CU190" i="71" a="1"/>
  <c r="CU190" i="71" s="1"/>
  <c r="CT190" i="71" a="1"/>
  <c r="CT190" i="71" s="1"/>
  <c r="CR191" i="71"/>
  <c r="CS190" i="71"/>
  <c r="W382" i="71" a="1"/>
  <c r="W382" i="71" s="1"/>
  <c r="S383" i="71"/>
  <c r="T382" i="71"/>
  <c r="V382" i="71" s="1" a="1"/>
  <c r="V382" i="71" s="1"/>
  <c r="U382" i="71" a="1"/>
  <c r="U382" i="71" s="1"/>
  <c r="T180" i="71"/>
  <c r="V180" i="71" s="1" a="1"/>
  <c r="V180" i="71" s="1"/>
  <c r="U180" i="71" a="1"/>
  <c r="U180" i="71" s="1"/>
  <c r="S181" i="71"/>
  <c r="W180" i="71" a="1"/>
  <c r="W180" i="71" s="1"/>
  <c r="AW226" i="74" l="1" a="1"/>
  <c r="AW226" i="74" s="1"/>
  <c r="AS228" i="74"/>
  <c r="AT227" i="74"/>
  <c r="AV227" i="74" a="1"/>
  <c r="AV227" i="74" s="1"/>
  <c r="AW227" i="74" a="1"/>
  <c r="AW227" i="74" s="1"/>
  <c r="AU227" i="74" a="1"/>
  <c r="AU227" i="74" s="1"/>
  <c r="DR228" i="74"/>
  <c r="DS227" i="74"/>
  <c r="DU227" i="74" s="1" a="1"/>
  <c r="DU227" i="74" s="1"/>
  <c r="DT227" i="74" a="1"/>
  <c r="DT227" i="74" s="1"/>
  <c r="DR427" i="74"/>
  <c r="DT426" i="74" a="1"/>
  <c r="DT426" i="74" s="1"/>
  <c r="DS426" i="74"/>
  <c r="DU426" i="74" a="1"/>
  <c r="DU426" i="74" s="1"/>
  <c r="DV426" i="74" a="1"/>
  <c r="DV426" i="74" s="1"/>
  <c r="AS426" i="74"/>
  <c r="AT425" i="74"/>
  <c r="AV425" i="74" s="1" a="1"/>
  <c r="AV425" i="74" s="1"/>
  <c r="AU425" i="74" a="1"/>
  <c r="AU425" i="74" s="1"/>
  <c r="CS387" i="71"/>
  <c r="CV387" i="71" a="1"/>
  <c r="CV387" i="71" s="1"/>
  <c r="CT387" i="71" a="1"/>
  <c r="CT387" i="71" s="1"/>
  <c r="CR388" i="71"/>
  <c r="CU387" i="71" a="1"/>
  <c r="CU387" i="71" s="1"/>
  <c r="CU191" i="71" a="1"/>
  <c r="CU191" i="71" s="1"/>
  <c r="CT191" i="71" a="1"/>
  <c r="CT191" i="71" s="1"/>
  <c r="CR192" i="71"/>
  <c r="CS191" i="71"/>
  <c r="CV191" i="71" a="1"/>
  <c r="CV191" i="71" s="1"/>
  <c r="S384" i="71"/>
  <c r="W383" i="71" a="1"/>
  <c r="W383" i="71" s="1"/>
  <c r="T383" i="71"/>
  <c r="U383" i="71" a="1"/>
  <c r="U383" i="71" s="1"/>
  <c r="V383" i="71" a="1"/>
  <c r="V383" i="71" s="1"/>
  <c r="T181" i="71"/>
  <c r="V181" i="71" s="1" a="1"/>
  <c r="V181" i="71" s="1"/>
  <c r="U181" i="71" a="1"/>
  <c r="U181" i="71" s="1"/>
  <c r="S182" i="71"/>
  <c r="W181" i="71" a="1"/>
  <c r="W181" i="71" s="1"/>
  <c r="DV227" i="74" l="1" a="1"/>
  <c r="DV227" i="74" s="1"/>
  <c r="AW425" i="74" a="1"/>
  <c r="AW425" i="74" s="1"/>
  <c r="AS427" i="74"/>
  <c r="AU426" i="74" a="1"/>
  <c r="AU426" i="74" s="1"/>
  <c r="AT426" i="74"/>
  <c r="AV426" i="74" a="1"/>
  <c r="AV426" i="74" s="1"/>
  <c r="AW426" i="74" a="1"/>
  <c r="AW426" i="74" s="1"/>
  <c r="DR229" i="74"/>
  <c r="DS228" i="74"/>
  <c r="DU228" i="74" s="1" a="1"/>
  <c r="DU228" i="74" s="1"/>
  <c r="DT228" i="74" a="1"/>
  <c r="DT228" i="74" s="1"/>
  <c r="DR428" i="74"/>
  <c r="DT427" i="74" a="1"/>
  <c r="DT427" i="74" s="1"/>
  <c r="DS427" i="74"/>
  <c r="DU427" i="74" s="1" a="1"/>
  <c r="DU427" i="74" s="1"/>
  <c r="AS229" i="74"/>
  <c r="AT228" i="74"/>
  <c r="AV228" i="74" s="1" a="1"/>
  <c r="AV228" i="74" s="1"/>
  <c r="AU228" i="74" a="1"/>
  <c r="AU228" i="74" s="1"/>
  <c r="CT192" i="71" a="1"/>
  <c r="CT192" i="71" s="1"/>
  <c r="CR193" i="71"/>
  <c r="CS192" i="71"/>
  <c r="CU192" i="71" a="1"/>
  <c r="CU192" i="71" s="1"/>
  <c r="CV192" i="71" a="1"/>
  <c r="CV192" i="71" s="1"/>
  <c r="CV388" i="71" a="1"/>
  <c r="CV388" i="71" s="1"/>
  <c r="CU388" i="71" a="1"/>
  <c r="CU388" i="71" s="1"/>
  <c r="CR389" i="71"/>
  <c r="CT388" i="71" a="1"/>
  <c r="CT388" i="71" s="1"/>
  <c r="CS388" i="71"/>
  <c r="T384" i="71"/>
  <c r="V384" i="71" s="1" a="1"/>
  <c r="V384" i="71" s="1"/>
  <c r="U384" i="71" a="1"/>
  <c r="U384" i="71" s="1"/>
  <c r="S385" i="71"/>
  <c r="W384" i="71" a="1"/>
  <c r="W384" i="71" s="1"/>
  <c r="T182" i="71"/>
  <c r="V182" i="71" s="1" a="1"/>
  <c r="V182" i="71" s="1"/>
  <c r="U182" i="71" a="1"/>
  <c r="U182" i="71" s="1"/>
  <c r="S183" i="71"/>
  <c r="W182" i="71" a="1"/>
  <c r="W182" i="71" s="1"/>
  <c r="AW228" i="74" l="1" a="1"/>
  <c r="AW228" i="74" s="1"/>
  <c r="AS230" i="74"/>
  <c r="AT229" i="74"/>
  <c r="AV229" i="74" s="1" a="1"/>
  <c r="AV229" i="74" s="1"/>
  <c r="AU229" i="74" a="1"/>
  <c r="AU229" i="74" s="1"/>
  <c r="AW229" i="74" a="1"/>
  <c r="AW229" i="74" s="1"/>
  <c r="DV228" i="74" a="1"/>
  <c r="DV228" i="74" s="1"/>
  <c r="DR429" i="74"/>
  <c r="DS428" i="74"/>
  <c r="DU428" i="74" s="1" a="1"/>
  <c r="DU428" i="74" s="1"/>
  <c r="DT428" i="74" a="1"/>
  <c r="DT428" i="74" s="1"/>
  <c r="DV427" i="74" a="1"/>
  <c r="DV427" i="74" s="1"/>
  <c r="DR230" i="74"/>
  <c r="DS229" i="74"/>
  <c r="DU229" i="74" s="1" a="1"/>
  <c r="DU229" i="74" s="1"/>
  <c r="DT229" i="74" a="1"/>
  <c r="DT229" i="74" s="1"/>
  <c r="AS428" i="74"/>
  <c r="AU427" i="74" a="1"/>
  <c r="AU427" i="74" s="1"/>
  <c r="AT427" i="74"/>
  <c r="AV427" i="74" s="1" a="1"/>
  <c r="AV427" i="74" s="1"/>
  <c r="CT389" i="71" a="1"/>
  <c r="CT389" i="71" s="1"/>
  <c r="CR390" i="71"/>
  <c r="CS389" i="71"/>
  <c r="CU389" i="71" s="1" a="1"/>
  <c r="CU389" i="71" s="1"/>
  <c r="CV389" i="71" a="1"/>
  <c r="CV389" i="71" s="1"/>
  <c r="CS193" i="71"/>
  <c r="CU193" i="71" s="1" a="1"/>
  <c r="CU193" i="71" s="1"/>
  <c r="CT193" i="71" a="1"/>
  <c r="CT193" i="71" s="1"/>
  <c r="CR194" i="71"/>
  <c r="T385" i="71"/>
  <c r="S386" i="71"/>
  <c r="U385" i="71" a="1"/>
  <c r="U385" i="71" s="1"/>
  <c r="V385" i="71" a="1"/>
  <c r="V385" i="71" s="1"/>
  <c r="W385" i="71" a="1"/>
  <c r="W385" i="71" s="1"/>
  <c r="T183" i="71"/>
  <c r="V183" i="71" s="1" a="1"/>
  <c r="V183" i="71" s="1"/>
  <c r="U183" i="71" a="1"/>
  <c r="U183" i="71" s="1"/>
  <c r="S184" i="71"/>
  <c r="W183" i="71" a="1"/>
  <c r="W183" i="71" s="1"/>
  <c r="DV229" i="74" l="1" a="1"/>
  <c r="DV229" i="74" s="1"/>
  <c r="AW427" i="74" a="1"/>
  <c r="AW427" i="74" s="1"/>
  <c r="DV428" i="74" a="1"/>
  <c r="DV428" i="74" s="1"/>
  <c r="DR231" i="74"/>
  <c r="DS230" i="74"/>
  <c r="DV230" i="74" s="1" a="1"/>
  <c r="DV230" i="74" s="1"/>
  <c r="DT230" i="74" a="1"/>
  <c r="DT230" i="74" s="1"/>
  <c r="DU230" i="74" a="1"/>
  <c r="DU230" i="74" s="1"/>
  <c r="DR430" i="74"/>
  <c r="DS429" i="74"/>
  <c r="DU429" i="74" s="1" a="1"/>
  <c r="DU429" i="74" s="1"/>
  <c r="DT429" i="74" a="1"/>
  <c r="DT429" i="74" s="1"/>
  <c r="DV429" i="74" a="1"/>
  <c r="DV429" i="74" s="1"/>
  <c r="AS429" i="74"/>
  <c r="AV428" i="74" a="1"/>
  <c r="AV428" i="74" s="1"/>
  <c r="AW428" i="74" a="1"/>
  <c r="AW428" i="74" s="1"/>
  <c r="AU428" i="74" a="1"/>
  <c r="AU428" i="74" s="1"/>
  <c r="AT428" i="74"/>
  <c r="AS231" i="74"/>
  <c r="AT230" i="74"/>
  <c r="AV230" i="74" s="1" a="1"/>
  <c r="AV230" i="74" s="1"/>
  <c r="AU230" i="74" a="1"/>
  <c r="AU230" i="74" s="1"/>
  <c r="AW230" i="74" a="1"/>
  <c r="AW230" i="74" s="1"/>
  <c r="CS194" i="71"/>
  <c r="CV194" i="71" s="1" a="1"/>
  <c r="CV194" i="71" s="1"/>
  <c r="CR195" i="71"/>
  <c r="CT194" i="71" a="1"/>
  <c r="CT194" i="71" s="1"/>
  <c r="CU194" i="71" a="1"/>
  <c r="CU194" i="71" s="1"/>
  <c r="CS390" i="71"/>
  <c r="CV390" i="71" s="1" a="1"/>
  <c r="CV390" i="71" s="1"/>
  <c r="CT390" i="71" a="1"/>
  <c r="CT390" i="71" s="1"/>
  <c r="CR391" i="71"/>
  <c r="CV193" i="71" a="1"/>
  <c r="CV193" i="71" s="1"/>
  <c r="S387" i="71"/>
  <c r="T386" i="71"/>
  <c r="W386" i="71" s="1" a="1"/>
  <c r="W386" i="71" s="1"/>
  <c r="U386" i="71" a="1"/>
  <c r="U386" i="71" s="1"/>
  <c r="T184" i="71"/>
  <c r="V184" i="71" s="1" a="1"/>
  <c r="V184" i="71" s="1"/>
  <c r="U184" i="71" a="1"/>
  <c r="U184" i="71" s="1"/>
  <c r="S185" i="71"/>
  <c r="W184" i="71" a="1"/>
  <c r="W184" i="71" s="1"/>
  <c r="DR431" i="74" l="1"/>
  <c r="DT430" i="74" a="1"/>
  <c r="DT430" i="74" s="1"/>
  <c r="DS430" i="74"/>
  <c r="DU430" i="74" a="1"/>
  <c r="DU430" i="74" s="1"/>
  <c r="DV430" i="74" a="1"/>
  <c r="DV430" i="74" s="1"/>
  <c r="AS430" i="74"/>
  <c r="AW429" i="74" a="1"/>
  <c r="AW429" i="74" s="1"/>
  <c r="AU429" i="74" a="1"/>
  <c r="AU429" i="74" s="1"/>
  <c r="AT429" i="74"/>
  <c r="AV429" i="74" s="1" a="1"/>
  <c r="AV429" i="74" s="1"/>
  <c r="DR232" i="74"/>
  <c r="DS231" i="74"/>
  <c r="DV231" i="74" s="1" a="1"/>
  <c r="DV231" i="74" s="1"/>
  <c r="DT231" i="74" a="1"/>
  <c r="DT231" i="74" s="1"/>
  <c r="DU231" i="74" a="1"/>
  <c r="DU231" i="74" s="1"/>
  <c r="AS232" i="74"/>
  <c r="AT231" i="74"/>
  <c r="AV231" i="74" s="1" a="1"/>
  <c r="AV231" i="74" s="1"/>
  <c r="AU231" i="74" a="1"/>
  <c r="AU231" i="74" s="1"/>
  <c r="CS391" i="71"/>
  <c r="CV391" i="71" a="1"/>
  <c r="CV391" i="71" s="1"/>
  <c r="CU391" i="71" a="1"/>
  <c r="CU391" i="71" s="1"/>
  <c r="CR392" i="71"/>
  <c r="CT391" i="71" a="1"/>
  <c r="CT391" i="71" s="1"/>
  <c r="CU195" i="71" a="1"/>
  <c r="CU195" i="71" s="1"/>
  <c r="CT195" i="71" a="1"/>
  <c r="CT195" i="71" s="1"/>
  <c r="CV195" i="71" a="1"/>
  <c r="CV195" i="71" s="1"/>
  <c r="CS195" i="71"/>
  <c r="CU390" i="71" a="1"/>
  <c r="CU390" i="71" s="1"/>
  <c r="V386" i="71" a="1"/>
  <c r="V386" i="71" s="1"/>
  <c r="T387" i="71"/>
  <c r="S388" i="71"/>
  <c r="U387" i="71" a="1"/>
  <c r="U387" i="71" s="1"/>
  <c r="W387" i="71" a="1"/>
  <c r="W387" i="71" s="1"/>
  <c r="V387" i="71" a="1"/>
  <c r="V387" i="71" s="1"/>
  <c r="T185" i="71"/>
  <c r="V185" i="71" s="1" a="1"/>
  <c r="V185" i="71" s="1"/>
  <c r="U185" i="71" a="1"/>
  <c r="U185" i="71" s="1"/>
  <c r="S186" i="71"/>
  <c r="W185" i="71" a="1"/>
  <c r="W185" i="71" s="1"/>
  <c r="AW231" i="74" l="1" a="1"/>
  <c r="AW231" i="74" s="1"/>
  <c r="AS233" i="74"/>
  <c r="AT232" i="74"/>
  <c r="AW232" i="74" s="1" a="1"/>
  <c r="AW232" i="74" s="1"/>
  <c r="AU232" i="74" a="1"/>
  <c r="AU232" i="74" s="1"/>
  <c r="AS431" i="74"/>
  <c r="AU430" i="74" a="1"/>
  <c r="AU430" i="74" s="1"/>
  <c r="AT430" i="74"/>
  <c r="AW430" i="74" s="1" a="1"/>
  <c r="AW430" i="74" s="1"/>
  <c r="DR233" i="74"/>
  <c r="DS232" i="74"/>
  <c r="DV232" i="74" a="1"/>
  <c r="DV232" i="74" s="1"/>
  <c r="DU232" i="74" a="1"/>
  <c r="DU232" i="74" s="1"/>
  <c r="DT232" i="74" a="1"/>
  <c r="DT232" i="74" s="1"/>
  <c r="DR432" i="74"/>
  <c r="DT431" i="74" a="1"/>
  <c r="DT431" i="74" s="1"/>
  <c r="DS431" i="74"/>
  <c r="DU431" i="74" s="1" a="1"/>
  <c r="DU431" i="74" s="1"/>
  <c r="CR393" i="71"/>
  <c r="CS392" i="71"/>
  <c r="CV392" i="71" s="1" a="1"/>
  <c r="CV392" i="71" s="1"/>
  <c r="CT392" i="71" a="1"/>
  <c r="CT392" i="71" s="1"/>
  <c r="T388" i="71"/>
  <c r="V388" i="71" s="1" a="1"/>
  <c r="V388" i="71" s="1"/>
  <c r="U388" i="71" a="1"/>
  <c r="U388" i="71" s="1"/>
  <c r="W388" i="71" a="1"/>
  <c r="W388" i="71" s="1"/>
  <c r="S389" i="71"/>
  <c r="T186" i="71"/>
  <c r="V186" i="71" s="1" a="1"/>
  <c r="V186" i="71" s="1"/>
  <c r="U186" i="71" a="1"/>
  <c r="U186" i="71" s="1"/>
  <c r="S187" i="71"/>
  <c r="W186" i="71" a="1"/>
  <c r="W186" i="71" s="1"/>
  <c r="AV430" i="74" l="1" a="1"/>
  <c r="AV430" i="74" s="1"/>
  <c r="DR433" i="74"/>
  <c r="DT432" i="74" a="1"/>
  <c r="DT432" i="74" s="1"/>
  <c r="DS432" i="74"/>
  <c r="DU432" i="74" s="1" a="1"/>
  <c r="DU432" i="74" s="1"/>
  <c r="AS432" i="74"/>
  <c r="AW431" i="74" a="1"/>
  <c r="AW431" i="74" s="1"/>
  <c r="AT431" i="74"/>
  <c r="AV431" i="74" s="1" a="1"/>
  <c r="AV431" i="74" s="1"/>
  <c r="AU431" i="74" a="1"/>
  <c r="AU431" i="74" s="1"/>
  <c r="DR234" i="74"/>
  <c r="DS233" i="74"/>
  <c r="DV233" i="74" s="1" a="1"/>
  <c r="DV233" i="74" s="1"/>
  <c r="DT233" i="74" a="1"/>
  <c r="DT233" i="74" s="1"/>
  <c r="DU233" i="74" a="1"/>
  <c r="DU233" i="74" s="1"/>
  <c r="AV232" i="74" a="1"/>
  <c r="AV232" i="74" s="1"/>
  <c r="DV431" i="74" a="1"/>
  <c r="DV431" i="74" s="1"/>
  <c r="AT233" i="74"/>
  <c r="AV233" i="74" s="1" a="1"/>
  <c r="AV233" i="74" s="1"/>
  <c r="AU233" i="74" a="1"/>
  <c r="AU233" i="74" s="1"/>
  <c r="CT393" i="71" a="1"/>
  <c r="CT393" i="71" s="1"/>
  <c r="CR394" i="71"/>
  <c r="CS393" i="71"/>
  <c r="CU393" i="71" s="1" a="1"/>
  <c r="CU393" i="71" s="1"/>
  <c r="CV393" i="71" a="1"/>
  <c r="CV393" i="71" s="1"/>
  <c r="CU392" i="71" a="1"/>
  <c r="CU392" i="71" s="1"/>
  <c r="T389" i="71"/>
  <c r="W389" i="71" s="1" a="1"/>
  <c r="W389" i="71" s="1"/>
  <c r="U389" i="71" a="1"/>
  <c r="U389" i="71" s="1"/>
  <c r="S390" i="71"/>
  <c r="T187" i="71"/>
  <c r="V187" i="71" s="1" a="1"/>
  <c r="V187" i="71" s="1"/>
  <c r="U187" i="71" a="1"/>
  <c r="U187" i="71" s="1"/>
  <c r="S188" i="71"/>
  <c r="AW233" i="74" l="1" a="1"/>
  <c r="AW233" i="74" s="1"/>
  <c r="DV432" i="74" a="1"/>
  <c r="DV432" i="74" s="1"/>
  <c r="AU432" i="74" a="1"/>
  <c r="AU432" i="74" s="1"/>
  <c r="AT432" i="74"/>
  <c r="AV432" i="74" s="1" a="1"/>
  <c r="AV432" i="74" s="1"/>
  <c r="DS234" i="74"/>
  <c r="DV234" i="74" s="1" a="1"/>
  <c r="DV234" i="74" s="1"/>
  <c r="DT234" i="74" a="1"/>
  <c r="DT234" i="74" s="1"/>
  <c r="DT433" i="74" a="1"/>
  <c r="DT433" i="74" s="1"/>
  <c r="DS433" i="74"/>
  <c r="DV433" i="74" s="1" a="1"/>
  <c r="DV433" i="74" s="1"/>
  <c r="V389" i="71" a="1"/>
  <c r="V389" i="71" s="1"/>
  <c r="CS394" i="71"/>
  <c r="CT394" i="71" a="1"/>
  <c r="CT394" i="71" s="1"/>
  <c r="CV394" i="71" a="1"/>
  <c r="CV394" i="71" s="1"/>
  <c r="CU394" i="71" a="1"/>
  <c r="CU394" i="71" s="1"/>
  <c r="S391" i="71"/>
  <c r="T390" i="71"/>
  <c r="V390" i="71" s="1" a="1"/>
  <c r="V390" i="71" s="1"/>
  <c r="U390" i="71" a="1"/>
  <c r="U390" i="71" s="1"/>
  <c r="T188" i="71"/>
  <c r="V188" i="71" s="1" a="1"/>
  <c r="V188" i="71" s="1"/>
  <c r="U188" i="71" a="1"/>
  <c r="U188" i="71" s="1"/>
  <c r="W187" i="71" a="1"/>
  <c r="W187" i="71" s="1"/>
  <c r="S189" i="71"/>
  <c r="DU234" i="74" l="1" a="1"/>
  <c r="DU234" i="74" s="1"/>
  <c r="AW432" i="74" a="1"/>
  <c r="AW432" i="74" s="1"/>
  <c r="DU433" i="74" a="1"/>
  <c r="DU433" i="74" s="1"/>
  <c r="W390" i="71" a="1"/>
  <c r="W390" i="71" s="1"/>
  <c r="U391" i="71" a="1"/>
  <c r="U391" i="71" s="1"/>
  <c r="T391" i="71"/>
  <c r="W391" i="71" s="1" a="1"/>
  <c r="W391" i="71" s="1"/>
  <c r="S392" i="71"/>
  <c r="W188" i="71" a="1"/>
  <c r="W188" i="71" s="1"/>
  <c r="T189" i="71"/>
  <c r="V189" i="71" s="1" a="1"/>
  <c r="V189" i="71" s="1"/>
  <c r="U189" i="71" a="1"/>
  <c r="U189" i="71" s="1"/>
  <c r="S190" i="71"/>
  <c r="V391" i="71" l="1" a="1"/>
  <c r="V391" i="71" s="1"/>
  <c r="U392" i="71" a="1"/>
  <c r="U392" i="71" s="1"/>
  <c r="S393" i="71"/>
  <c r="T392" i="71"/>
  <c r="W392" i="71" s="1" a="1"/>
  <c r="W392" i="71" s="1"/>
  <c r="W189" i="71" a="1"/>
  <c r="W189" i="71" s="1"/>
  <c r="T190" i="71"/>
  <c r="V190" i="71" s="1" a="1"/>
  <c r="V190" i="71" s="1"/>
  <c r="U190" i="71" a="1"/>
  <c r="U190" i="71" s="1"/>
  <c r="S191" i="71"/>
  <c r="V392" i="71" l="1" a="1"/>
  <c r="V392" i="71" s="1"/>
  <c r="W190" i="71" a="1"/>
  <c r="W190" i="71" s="1"/>
  <c r="T393" i="71"/>
  <c r="W393" i="71" a="1"/>
  <c r="W393" i="71" s="1"/>
  <c r="U393" i="71" a="1"/>
  <c r="U393" i="71" s="1"/>
  <c r="V393" i="71" a="1"/>
  <c r="V393" i="71" s="1"/>
  <c r="T191" i="71"/>
  <c r="V191" i="71" s="1" a="1"/>
  <c r="V191" i="71" s="1"/>
  <c r="U191" i="71" a="1"/>
  <c r="U191" i="71" s="1"/>
  <c r="S192" i="71"/>
  <c r="W191" i="71" l="1" a="1"/>
  <c r="W191" i="71" s="1"/>
  <c r="T192" i="71"/>
  <c r="V192" i="71" s="1" a="1"/>
  <c r="V192" i="71" s="1"/>
  <c r="U192" i="71" a="1"/>
  <c r="U192" i="71" s="1"/>
  <c r="S193" i="71"/>
  <c r="T193" i="71" l="1"/>
  <c r="V193" i="71" s="1" a="1"/>
  <c r="V193" i="71" s="1"/>
  <c r="U193" i="71" a="1"/>
  <c r="U193" i="71" s="1"/>
  <c r="W192" i="71" a="1"/>
  <c r="W192" i="71" s="1"/>
  <c r="S194" i="71"/>
  <c r="W193" i="71" a="1"/>
  <c r="W193" i="71" s="1"/>
  <c r="T194" i="71" l="1"/>
  <c r="V194" i="71" s="1" a="1"/>
  <c r="V194" i="71" s="1"/>
  <c r="U194" i="71" a="1"/>
  <c r="U194" i="71" s="1"/>
  <c r="W194" i="71" a="1"/>
  <c r="W194" i="7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AJ174" authorId="0" shapeId="0" xr:uid="{B43513FD-4C88-5D49-99AB-C2E4EC41FA70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  <comment ref="BR175" authorId="0" shapeId="0" xr:uid="{59A312CB-049F-A241-BA92-C77F12BCC822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  <comment ref="BR205" authorId="0" shapeId="0" xr:uid="{7F8A24D5-B89C-6140-8DAC-46D6E218E52F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  <comment ref="AJ209" authorId="0" shapeId="0" xr:uid="{55E187D3-6536-194B-825C-9960AC395004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Frost, Raymond</author>
  </authors>
  <commentList>
    <comment ref="G12" authorId="0" shapeId="0" xr:uid="{3164D399-16BA-BE4F-858C-930802303345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  <comment ref="AO13" authorId="0" shapeId="0" xr:uid="{4EF0F779-5A58-4240-928A-EF45A919921F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  <comment ref="AO43" authorId="0" shapeId="0" xr:uid="{E41BD037-1DC7-2C41-8CD8-0B52D4F928DF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  <comment ref="G47" authorId="0" shapeId="0" xr:uid="{AF780BCA-30E4-3343-B281-00EADE1FE9DE}">
      <text>
        <r>
          <rPr>
            <sz val="10"/>
            <color rgb="FF000000"/>
            <rFont val="Tahoma"/>
            <family val="2"/>
          </rPr>
          <t>CONFIDENCE.NORM() or CONFIDENCE.T()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<sst xmlns="http://schemas.openxmlformats.org/spreadsheetml/2006/main" count="1717" uniqueCount="144">
  <si>
    <t>case</t>
  </si>
  <si>
    <t>x</t>
  </si>
  <si>
    <t>y</t>
  </si>
  <si>
    <t>Z</t>
  </si>
  <si>
    <t>lower bound</t>
  </si>
  <si>
    <t>upper bound</t>
  </si>
  <si>
    <t>T</t>
  </si>
  <si>
    <t>alpha</t>
  </si>
  <si>
    <t>label</t>
  </si>
  <si>
    <t>New</t>
  </si>
  <si>
    <t>X</t>
  </si>
  <si>
    <t>Y</t>
  </si>
  <si>
    <t>symbol</t>
  </si>
  <si>
    <t>Population</t>
  </si>
  <si>
    <t>μ</t>
  </si>
  <si>
    <t>x̅</t>
  </si>
  <si>
    <t>P(x̅)</t>
  </si>
  <si>
    <t>n</t>
  </si>
  <si>
    <t>Empirical Rule</t>
  </si>
  <si>
    <t>Equations</t>
  </si>
  <si>
    <t># decimals raw</t>
  </si>
  <si>
    <t>right</t>
  </si>
  <si>
    <t>Admin Link</t>
  </si>
  <si>
    <t>Individual</t>
  </si>
  <si>
    <t>symbol reference</t>
  </si>
  <si>
    <t>X1</t>
  </si>
  <si>
    <t>X2</t>
  </si>
  <si>
    <t>x axis</t>
  </si>
  <si>
    <t>r</t>
  </si>
  <si>
    <t>σ</t>
  </si>
  <si>
    <t># std deviations</t>
  </si>
  <si>
    <t>Page Link</t>
  </si>
  <si>
    <t>Number of points</t>
  </si>
  <si>
    <t>α</t>
  </si>
  <si>
    <t>Increment</t>
  </si>
  <si>
    <t>sign</t>
  </si>
  <si>
    <t>arrow</t>
  </si>
  <si>
    <t>%</t>
  </si>
  <si>
    <t>⟵</t>
  </si>
  <si>
    <t>Graph Title</t>
  </si>
  <si>
    <t>show</t>
  </si>
  <si>
    <t>height</t>
  </si>
  <si>
    <t>random</t>
  </si>
  <si>
    <t>possible</t>
  </si>
  <si>
    <t>Standard normal axis &amp; Standard deviation bars</t>
  </si>
  <si>
    <t>stdev</t>
  </si>
  <si>
    <t>stdev y</t>
  </si>
  <si>
    <t>stdev bars</t>
  </si>
  <si>
    <t>emp rule</t>
  </si>
  <si>
    <t>emp rule y</t>
  </si>
  <si>
    <t>emp rule labels</t>
  </si>
  <si>
    <t>Cummulative Percent</t>
  </si>
  <si>
    <t>cumm prob</t>
  </si>
  <si>
    <t>cumm prob y</t>
  </si>
  <si>
    <t>cumm prob values</t>
  </si>
  <si>
    <t>cumm prob labels</t>
  </si>
  <si>
    <t>X1 raw axis</t>
  </si>
  <si>
    <t>P( x̅) to  x̅
σ̂(x̅) = s/√n
⟵ t = t.inv(P( x̅), df)
⟶ t = t.inv(1-P( x̅), df)
 x̅ = t * σ̂(x̅) + μ</t>
  </si>
  <si>
    <t xml:space="preserve"> x̅ to P( x̅)
σ̂(x̅) = s/√n
t = ( x̅ -μ) / σ̂(x̅)
⟵ P( x̅) = P(t) = t.dist(t, df, true)
⟶ P( x̅) = P(t) = t.dist.rt(t, df, true)</t>
  </si>
  <si>
    <t>Comparison value</t>
  </si>
  <si>
    <t xml:space="preserve"> ⟶</t>
  </si>
  <si>
    <t>↓</t>
  </si>
  <si>
    <t>⤷</t>
  </si>
  <si>
    <t>⤶</t>
  </si>
  <si>
    <t xml:space="preserve"> x̅ to P( x̅)
σ(x̅) = σ/√n
z = ( x̅ -μ) / σ(x̅)
⟵ P( x̅) = P(z) = norm.s.dist(z, true)
⟶ P( x̅) = P(z) = 1-norm.s.dist(z, true)</t>
  </si>
  <si>
    <t>P(x̅) to  x̅
σ(x̅) = σ/√n
⟵ z = norm.s.inv(P( x̅))
⟶ z = norm.s.inv(1-P( x̅))
 x̅ = z * σ(x̅) + μ</t>
  </si>
  <si>
    <t>x to P(x)
z = (x -μ) / σ
⟵ P(x) = P(z) = norm.s.dist(z, true)
⟶ P(x) = P(z) = 1-norm.s.dist(z, true)</t>
  </si>
  <si>
    <t>P(x) to x
⟵ z = norm.s.inv(P(x))
⟶ z = norm.s.inv(1-P(x))
x = zσ + μ</t>
  </si>
  <si>
    <t>expected variability</t>
  </si>
  <si>
    <t>Y graph</t>
  </si>
  <si>
    <t>OBSERVED VALUE</t>
  </si>
  <si>
    <t>DECISION BOUNDARIES</t>
  </si>
  <si>
    <t>shading</t>
  </si>
  <si>
    <t>critical value x̅</t>
  </si>
  <si>
    <t>new sample x̅</t>
  </si>
  <si>
    <t>Conversions</t>
  </si>
  <si>
    <t>Z or T</t>
  </si>
  <si>
    <t>t score</t>
  </si>
  <si>
    <t>T x̅</t>
  </si>
  <si>
    <t>left textbox</t>
  </si>
  <si>
    <t>right textbox</t>
  </si>
  <si>
    <t>X3</t>
  </si>
  <si>
    <t>X1 Label</t>
  </si>
  <si>
    <t>X2 Label</t>
  </si>
  <si>
    <t>X3 Label</t>
  </si>
  <si>
    <t>Y error bars on the X1, X2, X3 curves form the shading</t>
  </si>
  <si>
    <t>two left</t>
  </si>
  <si>
    <t>two right</t>
  </si>
  <si>
    <t>X3 raw axis</t>
  </si>
  <si>
    <t>X1 stdev axis</t>
  </si>
  <si>
    <t>X3 stdev axis</t>
  </si>
  <si>
    <t>stdev labels</t>
  </si>
  <si>
    <t>≠</t>
  </si>
  <si>
    <t>≥</t>
  </si>
  <si>
    <t>≤</t>
  </si>
  <si>
    <t>Distribution</t>
  </si>
  <si>
    <r>
      <t>series</t>
    </r>
    <r>
      <rPr>
        <i/>
        <vertAlign val="subscript"/>
        <sz val="9"/>
        <color rgb="FFFF0000"/>
        <rFont val="Calibri (Body)"/>
      </rPr>
      <t>1</t>
    </r>
    <r>
      <rPr>
        <i/>
        <sz val="9"/>
        <color rgb="FFFF0000"/>
        <rFont val="Calibri"/>
        <family val="2"/>
        <scheme val="minor"/>
      </rPr>
      <t xml:space="preserve"> </t>
    </r>
  </si>
  <si>
    <r>
      <t>series</t>
    </r>
    <r>
      <rPr>
        <i/>
        <vertAlign val="subscript"/>
        <sz val="9"/>
        <color rgb="FFFF0000"/>
        <rFont val="Calibri (Body)"/>
      </rPr>
      <t>2</t>
    </r>
    <r>
      <rPr>
        <i/>
        <sz val="9"/>
        <color rgb="FFFF0000"/>
        <rFont val="Calibri"/>
        <family val="2"/>
        <scheme val="minor"/>
      </rPr>
      <t xml:space="preserve"> </t>
    </r>
  </si>
  <si>
    <r>
      <t>series</t>
    </r>
    <r>
      <rPr>
        <i/>
        <vertAlign val="subscript"/>
        <sz val="9"/>
        <color theme="1"/>
        <rFont val="Calibri (Body)"/>
      </rPr>
      <t>3</t>
    </r>
    <r>
      <rPr>
        <i/>
        <sz val="9"/>
        <color theme="1"/>
        <rFont val="Calibri"/>
        <family val="2"/>
        <scheme val="minor"/>
      </rPr>
      <t xml:space="preserve"> </t>
    </r>
  </si>
  <si>
    <t>Critical Values</t>
  </si>
  <si>
    <t>Test Stat</t>
  </si>
  <si>
    <t>Confidence Interval</t>
  </si>
  <si>
    <t>μ0 on the graph</t>
  </si>
  <si>
    <t>μ0</t>
  </si>
  <si>
    <t>SE = σ̂(x̅) = s/√n</t>
  </si>
  <si>
    <t>s</t>
  </si>
  <si>
    <t>Margin of error</t>
  </si>
  <si>
    <t>standard score</t>
  </si>
  <si>
    <t>=INDEX(P6:P18, MAX(IF(O6:O18="x", ROW(O6:O18)-ROW(O6)+1)))</t>
  </si>
  <si>
    <t>Descriptive Stats</t>
  </si>
  <si>
    <t>SLAY!</t>
  </si>
  <si>
    <t>LIT!</t>
  </si>
  <si>
    <t>HYPE!</t>
  </si>
  <si>
    <t>WIN!</t>
  </si>
  <si>
    <t>FLEX!</t>
  </si>
  <si>
    <t>VIBE!</t>
  </si>
  <si>
    <t>SNAP!</t>
  </si>
  <si>
    <t>EPIC!</t>
  </si>
  <si>
    <t>YASS!</t>
  </si>
  <si>
    <t>CLUTCH!</t>
  </si>
  <si>
    <t>Kudos!</t>
  </si>
  <si>
    <t xml:space="preserve">curve fill x, x̅ </t>
  </si>
  <si>
    <r>
      <t>raw scale</t>
    </r>
    <r>
      <rPr>
        <i/>
        <vertAlign val="subscript"/>
        <sz val="10"/>
        <color theme="1"/>
        <rFont val="Calibri (Body)"/>
      </rPr>
      <t>1&amp;2</t>
    </r>
  </si>
  <si>
    <r>
      <t>stdev</t>
    </r>
    <r>
      <rPr>
        <i/>
        <vertAlign val="subscript"/>
        <sz val="10"/>
        <color theme="1"/>
        <rFont val="Calibri (Body)"/>
      </rPr>
      <t>1&amp;2</t>
    </r>
  </si>
  <si>
    <t>empirical rule</t>
  </si>
  <si>
    <t>cumm. %</t>
  </si>
  <si>
    <t>equations</t>
  </si>
  <si>
    <t>confidence interval</t>
  </si>
  <si>
    <r>
      <t>raw scale</t>
    </r>
    <r>
      <rPr>
        <i/>
        <vertAlign val="subscript"/>
        <sz val="10"/>
        <color theme="1"/>
        <rFont val="Calibri (Body)"/>
      </rPr>
      <t>3</t>
    </r>
  </si>
  <si>
    <r>
      <t>stdev</t>
    </r>
    <r>
      <rPr>
        <i/>
        <vertAlign val="subscript"/>
        <sz val="10"/>
        <color theme="1"/>
        <rFont val="Calibri (Body)"/>
      </rPr>
      <t>3</t>
    </r>
  </si>
  <si>
    <t>pt labels</t>
  </si>
  <si>
    <t>-pt probabilities</t>
  </si>
  <si>
    <t>-pt raw values</t>
  </si>
  <si>
    <t>kudos!</t>
  </si>
  <si>
    <t>hypothesized mean</t>
  </si>
  <si>
    <t>-pt standardized</t>
  </si>
  <si>
    <t>standardized scale</t>
  </si>
  <si>
    <t>μ lower</t>
  </si>
  <si>
    <t>μ upper</t>
  </si>
  <si>
    <t>Confidence Interval (CI) for true mean μ</t>
  </si>
  <si>
    <t>regular title:</t>
  </si>
  <si>
    <t>=IF(L66="","",E74 &amp; G75 &amp;  G76)</t>
  </si>
  <si>
    <t>animation title:</t>
  </si>
  <si>
    <t>These settings control all 4 graphs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</si>
</sst>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0.000"/>
    <numFmt numFmtId="166" formatCode="_(* #,##0_);_(* \(#,##0\);_(* &quot;-&quot;??_);_(@_)"/>
  </numFmts>
  <fonts count="2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Arial"/>
      <family val="1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vertAlign val="subscript"/>
      <sz val="10"/>
      <color theme="1"/>
      <name val="Calibri (Body)"/>
    </font>
    <font>
      <i/>
      <vertAlign val="subscript"/>
      <sz val="9"/>
      <color theme="1"/>
      <name val="Calibri (Body)"/>
    </font>
    <font>
      <i/>
      <sz val="9"/>
      <color rgb="FFFF0000"/>
      <name val="Calibri"/>
      <family val="2"/>
      <scheme val="minor"/>
    </font>
    <font>
      <i/>
      <vertAlign val="subscript"/>
      <sz val="9"/>
      <color rgb="FFFF0000"/>
      <name val="Calibri (Body)"/>
    </font>
    <font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6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">
    <xf numFmtId="0" fontId="0" fillId="0" borderId="0"/>
    <xf numFmtId="9" fontId="6" fillId="0" borderId="0" applyFont="0" applyFill="0" applyBorder="0" applyAlignment="0" applyProtection="0"/>
    <xf numFmtId="0" fontId="5" fillId="0" borderId="0"/>
    <xf numFmtId="0" fontId="5" fillId="0" borderId="0"/>
    <xf numFmtId="37" fontId="5" fillId="0" borderId="0" applyFont="0" applyFill="0" applyBorder="0" applyAlignment="0" applyProtection="0"/>
    <xf numFmtId="0" fontId="9" fillId="0" borderId="0"/>
    <xf numFmtId="0" fontId="6" fillId="0" borderId="0"/>
    <xf numFmtId="3" fontId="9" fillId="0" borderId="0" applyFont="0" applyFill="0" applyBorder="0" applyAlignment="0" applyProtection="0"/>
    <xf numFmtId="0" fontId="4" fillId="0" borderId="0"/>
    <xf numFmtId="9" fontId="9" fillId="0" borderId="0" applyFont="0" applyFill="0" applyBorder="0" applyAlignment="0" applyProtection="0"/>
    <xf numFmtId="0" fontId="4" fillId="0" borderId="0"/>
    <xf numFmtId="0" fontId="6" fillId="0" borderId="0"/>
    <xf numFmtId="0" fontId="4" fillId="0" borderId="0"/>
    <xf numFmtId="0" fontId="4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4" fillId="0" borderId="0" applyFont="0" applyFill="0" applyBorder="0" applyAlignment="0" applyProtection="0"/>
    <xf numFmtId="0" fontId="3" fillId="0" borderId="0"/>
    <xf numFmtId="0" fontId="3" fillId="0" borderId="0"/>
    <xf numFmtId="37" fontId="3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37" fontId="2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37" fontId="1" fillId="0" borderId="0" applyFont="0" applyFill="0" applyBorder="0" applyAlignment="0" applyProtection="0"/>
    <xf numFmtId="0" fontId="1" fillId="0" borderId="0"/>
    <xf numFmtId="3" fontId="6" fillId="0" borderId="0" applyFont="0" applyFill="0" applyBorder="0" applyAlignment="0" applyProtection="0"/>
    <xf numFmtId="0" fontId="1" fillId="0" borderId="0"/>
    <xf numFmtId="0" fontId="1" fillId="0" borderId="0"/>
  </cellStyleXfs>
  <cellXfs count="141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10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0" xfId="29"/>
    <xf numFmtId="0" fontId="1" fillId="0" borderId="0" xfId="29" applyAlignment="1">
      <alignment horizontal="center"/>
    </xf>
    <xf numFmtId="0" fontId="6" fillId="0" borderId="0" xfId="0" applyFont="1" applyAlignment="1">
      <alignment horizontal="center"/>
    </xf>
    <xf numFmtId="0" fontId="6" fillId="3" borderId="0" xfId="0" applyFont="1" applyFill="1"/>
    <xf numFmtId="0" fontId="6" fillId="0" borderId="0" xfId="0" applyFont="1"/>
    <xf numFmtId="0" fontId="6" fillId="0" borderId="0" xfId="11"/>
    <xf numFmtId="0" fontId="13" fillId="0" borderId="0" xfId="0" applyFont="1" applyAlignment="1">
      <alignment horizontal="center"/>
    </xf>
    <xf numFmtId="0" fontId="14" fillId="0" borderId="1" xfId="5" applyFont="1" applyBorder="1"/>
    <xf numFmtId="0" fontId="14" fillId="0" borderId="1" xfId="5" applyFont="1" applyBorder="1" applyAlignment="1">
      <alignment horizontal="center"/>
    </xf>
    <xf numFmtId="0" fontId="8" fillId="0" borderId="1" xfId="29" applyFont="1" applyBorder="1" applyAlignment="1">
      <alignment horizontal="center"/>
    </xf>
    <xf numFmtId="0" fontId="15" fillId="3" borderId="1" xfId="29" applyFont="1" applyFill="1" applyBorder="1" applyAlignment="1">
      <alignment horizontal="center"/>
    </xf>
    <xf numFmtId="0" fontId="10" fillId="2" borderId="1" xfId="5" applyFont="1" applyFill="1" applyBorder="1"/>
    <xf numFmtId="4" fontId="10" fillId="2" borderId="1" xfId="30" applyNumberFormat="1" applyFont="1" applyFill="1" applyBorder="1" applyAlignment="1">
      <alignment horizontal="center"/>
    </xf>
    <xf numFmtId="2" fontId="10" fillId="2" borderId="1" xfId="5" applyNumberFormat="1" applyFont="1" applyFill="1" applyBorder="1" applyAlignment="1">
      <alignment horizontal="center"/>
    </xf>
    <xf numFmtId="164" fontId="10" fillId="2" borderId="1" xfId="1" applyNumberFormat="1" applyFont="1" applyFill="1" applyBorder="1" applyAlignment="1">
      <alignment horizontal="center"/>
    </xf>
    <xf numFmtId="0" fontId="1" fillId="2" borderId="1" xfId="29" applyFill="1" applyBorder="1" applyAlignment="1">
      <alignment horizontal="center"/>
    </xf>
    <xf numFmtId="0" fontId="13" fillId="0" borderId="0" xfId="29" applyFont="1" applyAlignment="1">
      <alignment horizontal="center"/>
    </xf>
    <xf numFmtId="0" fontId="13" fillId="0" borderId="0" xfId="29" applyFont="1"/>
    <xf numFmtId="0" fontId="13" fillId="0" borderId="0" xfId="29" applyFont="1" applyAlignment="1">
      <alignment horizontal="right"/>
    </xf>
    <xf numFmtId="0" fontId="13" fillId="0" borderId="0" xfId="11" applyFont="1"/>
    <xf numFmtId="164" fontId="6" fillId="2" borderId="1" xfId="1" applyNumberFormat="1" applyFont="1" applyFill="1" applyBorder="1" applyAlignment="1">
      <alignment horizontal="center"/>
    </xf>
    <xf numFmtId="0" fontId="1" fillId="3" borderId="0" xfId="29" applyFill="1" applyAlignment="1">
      <alignment horizontal="center"/>
    </xf>
    <xf numFmtId="0" fontId="14" fillId="3" borderId="1" xfId="5" applyFont="1" applyFill="1" applyBorder="1"/>
    <xf numFmtId="0" fontId="14" fillId="3" borderId="1" xfId="5" applyFont="1" applyFill="1" applyBorder="1" applyAlignment="1">
      <alignment horizontal="center"/>
    </xf>
    <xf numFmtId="0" fontId="8" fillId="3" borderId="1" xfId="29" applyFont="1" applyFill="1" applyBorder="1" applyAlignment="1">
      <alignment horizontal="center"/>
    </xf>
    <xf numFmtId="0" fontId="1" fillId="3" borderId="0" xfId="29" applyFill="1"/>
    <xf numFmtId="0" fontId="6" fillId="3" borderId="0" xfId="11" applyFill="1"/>
    <xf numFmtId="0" fontId="1" fillId="3" borderId="1" xfId="29" applyFill="1" applyBorder="1" applyAlignment="1">
      <alignment horizontal="center"/>
    </xf>
    <xf numFmtId="2" fontId="1" fillId="3" borderId="1" xfId="29" applyNumberFormat="1" applyFill="1" applyBorder="1" applyAlignment="1">
      <alignment horizontal="center"/>
    </xf>
    <xf numFmtId="164" fontId="1" fillId="3" borderId="1" xfId="29" applyNumberFormat="1" applyFill="1" applyBorder="1" applyAlignment="1">
      <alignment horizontal="center"/>
    </xf>
    <xf numFmtId="0" fontId="8" fillId="3" borderId="0" xfId="29" applyFont="1" applyFill="1" applyAlignment="1">
      <alignment horizontal="center"/>
    </xf>
    <xf numFmtId="166" fontId="1" fillId="3" borderId="1" xfId="14" applyNumberFormat="1" applyFont="1" applyFill="1" applyBorder="1" applyAlignment="1">
      <alignment horizontal="center"/>
    </xf>
    <xf numFmtId="166" fontId="1" fillId="3" borderId="0" xfId="14" applyNumberFormat="1" applyFont="1" applyFill="1" applyBorder="1" applyAlignment="1">
      <alignment horizontal="center"/>
    </xf>
    <xf numFmtId="2" fontId="1" fillId="3" borderId="0" xfId="29" applyNumberFormat="1" applyFill="1" applyAlignment="1">
      <alignment horizontal="center"/>
    </xf>
    <xf numFmtId="164" fontId="1" fillId="3" borderId="0" xfId="29" applyNumberFormat="1" applyFill="1" applyAlignment="1">
      <alignment horizontal="center"/>
    </xf>
    <xf numFmtId="0" fontId="1" fillId="3" borderId="1" xfId="29" applyFill="1" applyBorder="1"/>
    <xf numFmtId="0" fontId="16" fillId="3" borderId="1" xfId="11" applyFont="1" applyFill="1" applyBorder="1" applyAlignment="1">
      <alignment horizontal="center"/>
    </xf>
    <xf numFmtId="0" fontId="6" fillId="3" borderId="1" xfId="29" applyFont="1" applyFill="1" applyBorder="1" applyAlignment="1">
      <alignment horizontal="center"/>
    </xf>
    <xf numFmtId="166" fontId="6" fillId="3" borderId="2" xfId="14" applyNumberFormat="1" applyFont="1" applyFill="1" applyBorder="1" applyAlignment="1">
      <alignment horizontal="center"/>
    </xf>
    <xf numFmtId="2" fontId="6" fillId="3" borderId="2" xfId="14" applyNumberFormat="1" applyFont="1" applyFill="1" applyBorder="1" applyAlignment="1">
      <alignment horizontal="center"/>
    </xf>
    <xf numFmtId="10" fontId="6" fillId="3" borderId="2" xfId="15" applyNumberFormat="1" applyFont="1" applyFill="1" applyBorder="1" applyAlignment="1">
      <alignment horizontal="center"/>
    </xf>
    <xf numFmtId="166" fontId="6" fillId="3" borderId="1" xfId="30" applyNumberFormat="1" applyFont="1" applyFill="1" applyBorder="1" applyAlignment="1">
      <alignment horizontal="center"/>
    </xf>
    <xf numFmtId="2" fontId="6" fillId="3" borderId="1" xfId="30" applyNumberFormat="1" applyFont="1" applyFill="1" applyBorder="1" applyAlignment="1">
      <alignment horizontal="center"/>
    </xf>
    <xf numFmtId="164" fontId="6" fillId="3" borderId="1" xfId="15" applyNumberFormat="1" applyFont="1" applyFill="1" applyBorder="1" applyAlignment="1">
      <alignment horizontal="center"/>
    </xf>
    <xf numFmtId="0" fontId="1" fillId="3" borderId="0" xfId="29" applyFill="1" applyAlignment="1">
      <alignment horizontal="center" vertical="center"/>
    </xf>
    <xf numFmtId="0" fontId="1" fillId="3" borderId="1" xfId="29" applyFill="1" applyBorder="1" applyAlignment="1">
      <alignment horizontal="center" vertical="center"/>
    </xf>
    <xf numFmtId="166" fontId="1" fillId="3" borderId="0" xfId="14" applyNumberFormat="1" applyFont="1" applyFill="1" applyBorder="1" applyAlignment="1">
      <alignment horizontal="center" vertical="center"/>
    </xf>
    <xf numFmtId="164" fontId="1" fillId="3" borderId="0" xfId="29" applyNumberForma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3" borderId="0" xfId="29" applyFont="1" applyFill="1" applyAlignment="1">
      <alignment horizontal="center" vertical="center"/>
    </xf>
    <xf numFmtId="2" fontId="1" fillId="3" borderId="0" xfId="29" applyNumberFormat="1" applyFill="1" applyAlignment="1">
      <alignment horizontal="center" vertical="center"/>
    </xf>
    <xf numFmtId="0" fontId="8" fillId="3" borderId="0" xfId="29" applyFont="1" applyFill="1" applyAlignment="1">
      <alignment horizontal="center" vertical="center" wrapText="1"/>
    </xf>
    <xf numFmtId="0" fontId="1" fillId="3" borderId="1" xfId="29" applyFill="1" applyBorder="1" applyAlignment="1">
      <alignment horizontal="left" vertical="center"/>
    </xf>
    <xf numFmtId="165" fontId="1" fillId="3" borderId="1" xfId="29" applyNumberFormat="1" applyFill="1" applyBorder="1" applyAlignment="1">
      <alignment horizontal="center" vertical="center"/>
    </xf>
    <xf numFmtId="0" fontId="6" fillId="3" borderId="1" xfId="1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" fillId="3" borderId="1" xfId="29" applyFill="1" applyBorder="1" applyAlignment="1">
      <alignment horizontal="center" vertical="center" wrapText="1"/>
    </xf>
    <xf numFmtId="0" fontId="1" fillId="3" borderId="1" xfId="29" applyFill="1" applyBorder="1" applyAlignment="1">
      <alignment vertical="center"/>
    </xf>
    <xf numFmtId="0" fontId="8" fillId="3" borderId="0" xfId="29" applyFont="1" applyFill="1" applyAlignment="1">
      <alignment horizontal="center" wrapText="1"/>
    </xf>
    <xf numFmtId="9" fontId="1" fillId="3" borderId="0" xfId="29" applyNumberForma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0" xfId="29" applyFont="1" applyFill="1" applyAlignment="1">
      <alignment horizontal="center"/>
    </xf>
    <xf numFmtId="0" fontId="8" fillId="3" borderId="0" xfId="29" applyFont="1" applyFill="1" applyAlignment="1">
      <alignment horizontal="left"/>
    </xf>
    <xf numFmtId="0" fontId="6" fillId="3" borderId="0" xfId="3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2" fontId="1" fillId="3" borderId="1" xfId="29" applyNumberForma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3" borderId="1" xfId="29" quotePrefix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1" fillId="3" borderId="3" xfId="29" applyFill="1" applyBorder="1" applyAlignment="1">
      <alignment horizontal="center"/>
    </xf>
    <xf numFmtId="0" fontId="1" fillId="3" borderId="2" xfId="29" quotePrefix="1" applyFill="1" applyBorder="1" applyAlignment="1">
      <alignment horizontal="center" wrapText="1"/>
    </xf>
    <xf numFmtId="0" fontId="11" fillId="3" borderId="0" xfId="29" applyFont="1" applyFill="1" applyAlignment="1">
      <alignment horizontal="left"/>
    </xf>
    <xf numFmtId="165" fontId="1" fillId="3" borderId="0" xfId="29" applyNumberFormat="1" applyFill="1" applyAlignment="1">
      <alignment horizontal="center"/>
    </xf>
    <xf numFmtId="10" fontId="1" fillId="3" borderId="0" xfId="29" applyNumberFormat="1" applyFill="1" applyAlignment="1">
      <alignment horizontal="center"/>
    </xf>
    <xf numFmtId="164" fontId="1" fillId="3" borderId="0" xfId="1" applyNumberFormat="1" applyFont="1" applyFill="1" applyAlignment="1">
      <alignment horizontal="center"/>
    </xf>
    <xf numFmtId="164" fontId="1" fillId="3" borderId="0" xfId="1" applyNumberFormat="1" applyFont="1" applyFill="1" applyAlignment="1">
      <alignment horizontal="left"/>
    </xf>
    <xf numFmtId="0" fontId="1" fillId="3" borderId="0" xfId="29" applyFill="1" applyAlignment="1">
      <alignment horizontal="center" wrapText="1"/>
    </xf>
    <xf numFmtId="166" fontId="1" fillId="3" borderId="0" xfId="29" applyNumberFormat="1" applyFill="1" applyAlignment="1">
      <alignment horizontal="center"/>
    </xf>
    <xf numFmtId="43" fontId="1" fillId="3" borderId="1" xfId="14" applyFont="1" applyFill="1" applyBorder="1" applyAlignment="1">
      <alignment horizontal="center"/>
    </xf>
    <xf numFmtId="43" fontId="6" fillId="3" borderId="2" xfId="14" applyFont="1" applyFill="1" applyBorder="1" applyAlignment="1">
      <alignment horizontal="center"/>
    </xf>
    <xf numFmtId="43" fontId="6" fillId="3" borderId="1" xfId="30" applyNumberFormat="1" applyFont="1" applyFill="1" applyBorder="1" applyAlignment="1">
      <alignment horizontal="center"/>
    </xf>
    <xf numFmtId="0" fontId="8" fillId="2" borderId="1" xfId="29" applyFont="1" applyFill="1" applyBorder="1" applyAlignment="1">
      <alignment horizontal="center"/>
    </xf>
    <xf numFmtId="0" fontId="14" fillId="2" borderId="1" xfId="5" applyFont="1" applyFill="1" applyBorder="1" applyAlignment="1">
      <alignment horizontal="center"/>
    </xf>
    <xf numFmtId="166" fontId="6" fillId="3" borderId="1" xfId="14" applyNumberFormat="1" applyFont="1" applyFill="1" applyBorder="1" applyAlignment="1">
      <alignment horizontal="center"/>
    </xf>
    <xf numFmtId="2" fontId="6" fillId="3" borderId="1" xfId="14" applyNumberFormat="1" applyFont="1" applyFill="1" applyBorder="1" applyAlignment="1">
      <alignment horizontal="center"/>
    </xf>
    <xf numFmtId="10" fontId="6" fillId="3" borderId="1" xfId="15" applyNumberFormat="1" applyFont="1" applyFill="1" applyBorder="1" applyAlignment="1">
      <alignment horizontal="center"/>
    </xf>
    <xf numFmtId="43" fontId="6" fillId="3" borderId="1" xfId="14" applyFont="1" applyFill="1" applyBorder="1" applyAlignment="1">
      <alignment horizontal="center"/>
    </xf>
    <xf numFmtId="0" fontId="10" fillId="2" borderId="1" xfId="5" applyFont="1" applyFill="1" applyBorder="1" applyAlignment="1">
      <alignment horizontal="center"/>
    </xf>
    <xf numFmtId="0" fontId="8" fillId="3" borderId="0" xfId="29" applyFont="1" applyFill="1"/>
    <xf numFmtId="0" fontId="15" fillId="0" borderId="0" xfId="29" applyFont="1" applyAlignment="1">
      <alignment horizontal="right"/>
    </xf>
    <xf numFmtId="0" fontId="1" fillId="0" borderId="1" xfId="29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7" fillId="0" borderId="1" xfId="29" applyFont="1" applyBorder="1" applyAlignment="1">
      <alignment horizontal="center"/>
    </xf>
    <xf numFmtId="0" fontId="17" fillId="0" borderId="1" xfId="29" quotePrefix="1" applyFont="1" applyBorder="1" applyAlignment="1">
      <alignment horizontal="center"/>
    </xf>
    <xf numFmtId="0" fontId="17" fillId="3" borderId="1" xfId="29" applyFont="1" applyFill="1" applyBorder="1" applyAlignment="1">
      <alignment horizontal="center"/>
    </xf>
    <xf numFmtId="2" fontId="6" fillId="3" borderId="0" xfId="0" applyNumberFormat="1" applyFont="1" applyFill="1" applyAlignment="1">
      <alignment horizontal="center"/>
    </xf>
    <xf numFmtId="2" fontId="7" fillId="3" borderId="0" xfId="0" applyNumberFormat="1" applyFont="1" applyFill="1" applyAlignment="1">
      <alignment horizontal="center"/>
    </xf>
    <xf numFmtId="4" fontId="1" fillId="3" borderId="0" xfId="29" applyNumberFormat="1" applyFill="1" applyAlignment="1">
      <alignment horizontal="center"/>
    </xf>
    <xf numFmtId="0" fontId="15" fillId="0" borderId="0" xfId="0" applyFont="1" applyAlignment="1">
      <alignment horizontal="right"/>
    </xf>
    <xf numFmtId="0" fontId="21" fillId="0" borderId="0" xfId="29" applyFont="1" applyAlignment="1">
      <alignment horizontal="right"/>
    </xf>
    <xf numFmtId="0" fontId="1" fillId="3" borderId="6" xfId="29" applyFill="1" applyBorder="1"/>
    <xf numFmtId="0" fontId="1" fillId="3" borderId="5" xfId="29" applyFill="1" applyBorder="1" applyAlignment="1">
      <alignment horizontal="center"/>
    </xf>
    <xf numFmtId="0" fontId="1" fillId="3" borderId="5" xfId="29" applyFill="1" applyBorder="1"/>
    <xf numFmtId="0" fontId="1" fillId="3" borderId="7" xfId="29" applyFill="1" applyBorder="1"/>
    <xf numFmtId="0" fontId="1" fillId="3" borderId="8" xfId="29" applyFill="1" applyBorder="1"/>
    <xf numFmtId="0" fontId="6" fillId="3" borderId="9" xfId="0" applyFont="1" applyFill="1" applyBorder="1"/>
    <xf numFmtId="0" fontId="1" fillId="3" borderId="10" xfId="29" applyFill="1" applyBorder="1"/>
    <xf numFmtId="0" fontId="1" fillId="3" borderId="11" xfId="29" applyFill="1" applyBorder="1" applyAlignment="1">
      <alignment horizontal="center"/>
    </xf>
    <xf numFmtId="0" fontId="6" fillId="3" borderId="11" xfId="0" applyFont="1" applyFill="1" applyBorder="1"/>
    <xf numFmtId="0" fontId="11" fillId="3" borderId="0" xfId="29" applyFont="1" applyFill="1" applyAlignment="1">
      <alignment horizontal="center" vertical="center" wrapText="1"/>
    </xf>
    <xf numFmtId="2" fontId="1" fillId="2" borderId="4" xfId="29" applyNumberFormat="1" applyFill="1" applyBorder="1" applyAlignment="1">
      <alignment horizontal="center"/>
    </xf>
    <xf numFmtId="4" fontId="1" fillId="0" borderId="0" xfId="29" applyNumberFormat="1"/>
    <xf numFmtId="4" fontId="1" fillId="0" borderId="0" xfId="29" applyNumberFormat="1" applyAlignment="1">
      <alignment horizontal="center"/>
    </xf>
    <xf numFmtId="0" fontId="6" fillId="0" borderId="0" xfId="29" applyFont="1"/>
    <xf numFmtId="0" fontId="7" fillId="0" borderId="0" xfId="29" applyFont="1"/>
    <xf numFmtId="0" fontId="6" fillId="0" borderId="1" xfId="29" applyFont="1" applyBorder="1"/>
    <xf numFmtId="2" fontId="6" fillId="2" borderId="1" xfId="29" applyNumberFormat="1" applyFont="1" applyFill="1" applyBorder="1"/>
    <xf numFmtId="2" fontId="6" fillId="2" borderId="1" xfId="0" applyNumberFormat="1" applyFont="1" applyFill="1" applyBorder="1"/>
    <xf numFmtId="0" fontId="6" fillId="3" borderId="1" xfId="29" applyFont="1" applyFill="1" applyBorder="1"/>
    <xf numFmtId="2" fontId="6" fillId="3" borderId="1" xfId="29" applyNumberFormat="1" applyFont="1" applyFill="1" applyBorder="1"/>
    <xf numFmtId="0" fontId="16" fillId="3" borderId="0" xfId="11" applyFont="1" applyFill="1" applyAlignment="1">
      <alignment horizontal="center"/>
    </xf>
    <xf numFmtId="0" fontId="1" fillId="3" borderId="11" xfId="29" applyFill="1" applyBorder="1"/>
    <xf numFmtId="0" fontId="6" fillId="3" borderId="12" xfId="0" applyFont="1" applyFill="1" applyBorder="1"/>
    <xf numFmtId="0" fontId="6" fillId="3" borderId="4" xfId="0" applyFont="1" applyFill="1" applyBorder="1" applyAlignment="1">
      <alignment horizontal="center"/>
    </xf>
    <xf numFmtId="0" fontId="7" fillId="3" borderId="0" xfId="0" applyFont="1" applyFill="1"/>
    <xf numFmtId="2" fontId="6" fillId="3" borderId="0" xfId="0" applyNumberFormat="1" applyFont="1" applyFill="1" applyAlignment="1">
      <alignment horizontal="left"/>
    </xf>
    <xf numFmtId="1" fontId="1" fillId="2" borderId="0" xfId="29" applyNumberFormat="1" applyFill="1" applyAlignment="1">
      <alignment horizontal="center"/>
    </xf>
    <xf numFmtId="166" fontId="1" fillId="3" borderId="0" xfId="14" quotePrefix="1" applyNumberFormat="1" applyFont="1" applyFill="1" applyBorder="1" applyAlignment="1">
      <alignment horizontal="left"/>
    </xf>
    <xf numFmtId="0" fontId="1" fillId="3" borderId="0" xfId="29" applyFill="1" applyAlignment="1">
      <alignment horizontal="left"/>
    </xf>
    <xf numFmtId="0" fontId="1" fillId="3" borderId="0" xfId="29" applyFill="1" applyAlignment="1">
      <alignment horizontal="right"/>
    </xf>
    <xf numFmtId="0" fontId="1" fillId="3" borderId="0" xfId="29" applyFill="1" applyAlignment="1">
      <alignment horizontal="right" vertical="center"/>
    </xf>
    <xf numFmtId="0" fontId="1" fillId="3" borderId="0" xfId="29" quotePrefix="1" applyFill="1" applyAlignment="1">
      <alignment vertical="center"/>
    </xf>
  </cellXfs>
  <cellStyles count="33">
    <cellStyle name="Comma 2" xfId="4" xr:uid="{C6BF1E1B-27BD-F649-BC5B-F34810051CA5}"/>
    <cellStyle name="Comma 2 14" xfId="16" xr:uid="{8233A9D8-AE52-9248-9905-287074CFFBD2}"/>
    <cellStyle name="Comma 2 2" xfId="7" xr:uid="{7B0F7022-E73A-8648-B84A-663846EC1095}"/>
    <cellStyle name="Comma 2 2 2" xfId="14" xr:uid="{24A98FD7-9E12-714F-B559-626EBEF84379}"/>
    <cellStyle name="Comma 2 3" xfId="19" xr:uid="{5F8961A9-D10F-0E47-8500-586DB2A97478}"/>
    <cellStyle name="Comma 2 5" xfId="23" xr:uid="{28AFA390-2E3E-0F47-8732-F0AEA9866A9A}"/>
    <cellStyle name="Comma 2 5 3" xfId="28" xr:uid="{34E371F5-62F7-7C48-BE19-6B4201871C6E}"/>
    <cellStyle name="Comma 3" xfId="30" xr:uid="{BEB3CDFA-4A66-6148-98DD-6E69C79D4C37}"/>
    <cellStyle name="Normal" xfId="0" builtinId="0"/>
    <cellStyle name="Normal 2" xfId="3" xr:uid="{278254F1-0A8B-C249-B8EF-90400C612E95}"/>
    <cellStyle name="Normal 2 13" xfId="31" xr:uid="{6DB2A531-3EBC-6841-B98A-E1ABEA559C19}"/>
    <cellStyle name="Normal 2 14" xfId="13" xr:uid="{E0C0D2B4-A236-734C-8F6F-712868D28024}"/>
    <cellStyle name="Normal 2 2" xfId="6" xr:uid="{1D251DD7-55C7-A344-8D79-FA35B81CA1F1}"/>
    <cellStyle name="Normal 2 3" xfId="18" xr:uid="{7B176866-61B9-B741-B429-7E1BD2FDC9DE}"/>
    <cellStyle name="Normal 2 5 2" xfId="22" xr:uid="{657C9888-2F73-AE41-BC0D-162571D5048F}"/>
    <cellStyle name="Normal 2 5 2 3" xfId="27" xr:uid="{F946EB5B-4F5A-194E-85EC-14756A259F43}"/>
    <cellStyle name="Normal 3" xfId="5" xr:uid="{CE976788-25A7-6B43-9D33-12FCB791A038}"/>
    <cellStyle name="Normal 3 2" xfId="2" xr:uid="{0EC3AAF5-BF1E-2C44-872F-B61350A50DC6}"/>
    <cellStyle name="Normal 3 2 12" xfId="29" xr:uid="{316D2B98-B936-424B-A271-A40029CA5EEB}"/>
    <cellStyle name="Normal 3 2 12 2" xfId="32" xr:uid="{DE74B09C-2883-3A4A-B04B-7F30938D28F1}"/>
    <cellStyle name="Normal 3 2 13" xfId="12" xr:uid="{8E74B6F8-FA38-C74C-B5CF-8AE2FA806ED1}"/>
    <cellStyle name="Normal 3 2 2" xfId="8" xr:uid="{80F69168-8842-1D4E-9DE9-DE5A396827BD}"/>
    <cellStyle name="Normal 3 2 3" xfId="17" xr:uid="{ACCD168F-9588-DB4C-95D4-41BEC3E8098E}"/>
    <cellStyle name="Normal 3 2 4" xfId="20" xr:uid="{32392D80-A056-8747-AC06-5EE7314F8F4B}"/>
    <cellStyle name="Normal 3 2 4 2" xfId="24" xr:uid="{7F24DB21-563B-4045-9ABD-21CF4A0873E4}"/>
    <cellStyle name="Normal 3 2 5" xfId="21" xr:uid="{23F3514A-F0A2-284B-9EC0-C1F012A7D427}"/>
    <cellStyle name="Normal 3 2 5 3" xfId="26" xr:uid="{03989EF0-C906-E649-9E19-13D9FF71A703}"/>
    <cellStyle name="Normal 3 2 7" xfId="10" xr:uid="{5921740F-DD1A-484E-9652-E6AD9A4AEDAB}"/>
    <cellStyle name="Normal 3 2 7 2" xfId="25" xr:uid="{3A207BA2-E0C8-6740-89C6-5D6A25ACF3FA}"/>
    <cellStyle name="Normal 3 3" xfId="11" xr:uid="{4AB5EA80-E643-8442-B868-6CF208E0D066}"/>
    <cellStyle name="Percent" xfId="1" builtinId="5"/>
    <cellStyle name="Percent 3" xfId="9" xr:uid="{675FD39D-0C62-B445-A307-0DCAC3E2CC57}"/>
    <cellStyle name="Percent 3 2" xfId="15" xr:uid="{3D7E8817-F096-A341-98B5-AC2D4E6E0B36}"/>
  </cellStyles>
  <dxfs count="0"/>
  <tableStyles count="0" defaultTableStyle="TableStyleMedium2" defaultPivotStyle="PivotStyleLight16"/>
  <colors>
    <mruColors>
      <color rgb="FFFF2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SCORECHART!$G$75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FB00-8F45-9481-D5905FB16A63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SCORECHART!$E$81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SCORECHART!$F$81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SCORECHART!$G$81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B00-8F45-9481-D5905FB16A63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FB00-8F45-9481-D5905FB16A63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SCORECHART!$I$81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SCORECHART!$J$81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SCORECHART!$K$81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B00-8F45-9481-D5905FB16A63}"/>
            </c:ext>
          </c:extLst>
        </c:ser>
        <c:ser>
          <c:idx val="0"/>
          <c:order val="2"/>
          <c:tx>
            <c:strRef>
              <c:f>SCORECHART!$T$49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SCORECHART!$S$50:$S$194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SCORECHART!$T$50:$T$194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00-8F45-9481-D5905FB16A63}"/>
            </c:ext>
          </c:extLst>
        </c:ser>
        <c:ser>
          <c:idx val="1"/>
          <c:order val="3"/>
          <c:tx>
            <c:strRef>
              <c:f>SCORECHART!$U$49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SCORECHART!$S$50:$S$194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SCORECHART!$U$50:$U$194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00-8F45-9481-D5905FB16A63}"/>
            </c:ext>
          </c:extLst>
        </c:ser>
        <c:ser>
          <c:idx val="19"/>
          <c:order val="4"/>
          <c:tx>
            <c:strRef>
              <c:f>SCORECHART!$V$49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SCORECHART!$S$50:$S$194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SCORECHART!$V$50:$V$194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00-8F45-9481-D5905FB16A63}"/>
            </c:ext>
          </c:extLst>
        </c:ser>
        <c:ser>
          <c:idx val="2"/>
          <c:order val="5"/>
          <c:tx>
            <c:strRef>
              <c:f>SCORECHART!$W$49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SCORECHART!$S$50:$S$194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SCORECHART!$W$50:$W$194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00-8F45-9481-D5905FB16A63}"/>
            </c:ext>
          </c:extLst>
        </c:ser>
        <c:ser>
          <c:idx val="3"/>
          <c:order val="6"/>
          <c:tx>
            <c:strRef>
              <c:f>SCORECHART!$H$113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SCORECHART!$E$115:$E$121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SCORECHART!$H$115:$H$121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B00-8F45-9481-D5905FB16A63}"/>
            </c:ext>
          </c:extLst>
        </c:ser>
        <c:ser>
          <c:idx val="10"/>
          <c:order val="7"/>
          <c:tx>
            <c:strRef>
              <c:f>SCORECHART!$E$113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BCAA06A-2624-C540-BBC7-69F1C090CF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5FE0654E-52DB-E140-9401-5307F8940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5F4CB7-F459-7D4D-A2CC-168F0E7D1B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2B5A8FC-5D22-B04A-89B2-E58A1373A9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B00-8F45-9481-D5905FB16A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2DA5005-A7EA-C643-8B08-099865DD0B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A6416CE-A35F-4049-90D9-9C94718435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A8E6A42-C617-C243-A345-FFCCA6AA71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SCORECHART!$E$115:$E$121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SCORECHART!$F$115:$F$121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SCORECHART!$G$115:$G$121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FB00-8F45-9481-D5905FB16A63}"/>
            </c:ext>
          </c:extLst>
        </c:ser>
        <c:ser>
          <c:idx val="9"/>
          <c:order val="8"/>
          <c:tx>
            <c:strRef>
              <c:f>SCORECHART!$G$124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B4320EC-FE19-C940-93A7-D5DECDB5B7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B165F-3D5A-2849-868B-B2A66BB992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98C7E83-118A-8C4D-8FF1-5C3F5FF39C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C24E7BD-9F40-EA43-95FF-063C6BB4F0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B00-8F45-9481-D5905FB16A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823BB3-01B4-BC40-8EEE-10C3556817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9FCEE3D-20BD-714E-9D8C-14C9EC1533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BFC3014-93D5-374C-BFC2-4A88690999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B00-8F45-9481-D5905FB16A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D973513-4773-EA4F-B3FE-94A8FB527C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SCORECHART!$E$125:$E$132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SCORECHART!$F$125:$F$132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SCORECHART!$G$125:$G$132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FB00-8F45-9481-D5905FB16A63}"/>
            </c:ext>
          </c:extLst>
        </c:ser>
        <c:ser>
          <c:idx val="8"/>
          <c:order val="9"/>
          <c:tx>
            <c:strRef>
              <c:f>SCORECHART!$E$135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5C79E4D2-5646-6B42-8AB3-0D805D77E7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C40BFFA-5DBD-F240-8208-E002DAE307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2C8A516-4E9C-344E-B629-E822BC94B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E60FDEC-8A88-5E48-AF20-BA7A2C58DB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B00-8F45-9481-D5905FB16A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0F0ECF4-9F0F-4A42-9F79-C2796D7B05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FD19B3A-36EC-704C-A04D-680A2DA653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832E23-5F99-2744-9A44-7AF13880DC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SCORECHART!$E$136:$E$142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SCORECHART!$F$136:$F$142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SCORECHART!$H$136:$H$142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FB00-8F45-9481-D5905FB16A63}"/>
            </c:ext>
          </c:extLst>
        </c:ser>
        <c:ser>
          <c:idx val="11"/>
          <c:order val="10"/>
          <c:tx>
            <c:strRef>
              <c:f>SCORECHART!$C$155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F8EC6821-2212-204A-8EC8-9D5BC38B93DA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7AE95A-4297-B848-A72E-1CF56AA2DC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E41C52A-F3DB-4541-8A18-C297AE73D9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03CF8F-8055-2E43-BC88-69304C17D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B00-8F45-9481-D5905FB16A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1A96F74-18AB-1244-907E-30C7AEEB4D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26FB482-A0F8-C14E-9F92-1A6473A6E7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FB00-8F45-9481-D5905FB16A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02E7FD7-3186-0E42-8AC9-DF7B7F6118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SCORECHART!$E$157:$E$164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SCORECHART!$F$157:$F$164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SCORECHART!$I$157:$I$164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FB00-8F45-9481-D5905FB16A63}"/>
            </c:ext>
          </c:extLst>
        </c:ser>
        <c:ser>
          <c:idx val="4"/>
          <c:order val="11"/>
          <c:tx>
            <c:strRef>
              <c:f>SCORECHART!$E$145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FB00-8F45-9481-D5905FB16A6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B37146B0-52CD-8C44-A03A-303C44C7B697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0A6C0B1-59B3-7247-B22F-EC0F390436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F8F1C34-8AF7-4345-A534-065682E660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230E4E0-D674-D344-BD15-84E8230C26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B00-8F45-9481-D5905FB16A63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CF1B4523-DEF5-C640-85AE-C93E5F6EDD02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30C58D-C6A8-534F-B74D-8B403631C2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9705950-5BAA-2A4A-8EE7-D6B138CA4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B00-8F45-9481-D5905FB16A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512E236-BEDF-0446-9488-6524AACD1D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SCORECHART!$E$146:$E$153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SCORECHART!$F$146:$F$153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SCORECHART!$G$146:$G$153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FB00-8F45-9481-D5905FB16A63}"/>
            </c:ext>
          </c:extLst>
        </c:ser>
        <c:ser>
          <c:idx val="12"/>
          <c:order val="12"/>
          <c:tx>
            <c:strRef>
              <c:f>SCORECHART!$C$176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B00-8F45-9481-D5905FB16A6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B00-8F45-9481-D5905FB16A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SCORECHART!$E$178:$E$185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SCORECHART!$F$178:$F$185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SCORECHART!$I$178:$I$185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FB00-8F45-9481-D5905FB16A63}"/>
            </c:ext>
          </c:extLst>
        </c:ser>
        <c:ser>
          <c:idx val="5"/>
          <c:order val="13"/>
          <c:tx>
            <c:strRef>
              <c:f>SCORECHART!$E$166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FB00-8F45-9481-D5905FB16A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FB00-8F45-9481-D5905FB16A63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B00-8F45-9481-D5905FB16A63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B00-8F45-9481-D5905FB16A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SCORECHART!$E$167:$E$174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SCORECHART!$F$167:$F$174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SCORECHART!$G$167:$G$174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FB00-8F45-9481-D5905FB16A63}"/>
            </c:ext>
          </c:extLst>
        </c:ser>
        <c:ser>
          <c:idx val="6"/>
          <c:order val="14"/>
          <c:tx>
            <c:strRef>
              <c:f>SCORECHART!$C$104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DEAF9F1A-5B1A-2A49-9088-922794C4B42C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SCORECHART!$E$104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SCORECHART!$F$104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SCORECHART!$L$104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FB00-8F45-9481-D5905FB16A63}"/>
            </c:ext>
          </c:extLst>
        </c:ser>
        <c:ser>
          <c:idx val="16"/>
          <c:order val="15"/>
          <c:tx>
            <c:strRef>
              <c:f>SCORECHART!$C$105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FF5C4895-8765-CF4E-816E-42D6A730884B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SCORECHART!$E$105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SCORECHART!$F$105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SCORECHART!$L$105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FB00-8F45-9481-D5905FB16A63}"/>
            </c:ext>
          </c:extLst>
        </c:ser>
        <c:ser>
          <c:idx val="7"/>
          <c:order val="16"/>
          <c:tx>
            <c:strRef>
              <c:f>SCORECHART!$C$109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SCORECHART!$E$109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SCORECHART!$F$109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SCORECHART!$L$109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FB00-8F45-9481-D5905FB16A63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EF487185-7FDC-E041-A8E2-7ECBE20D73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D45CB4C-D9EC-1A4E-9B5C-56AD6737F4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B00-8F45-9481-D5905FB16A6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6C07602-715C-9840-BCB9-F7EE7A1378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FB00-8F45-9481-D5905FB16A6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79EFB31-FC14-B448-BBF7-CE34BEB607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B00-8F45-9481-D5905FB16A6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DEDF02B-A322-F748-A109-197FC5881A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B00-8F45-9481-D5905FB16A6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C5B8F0A-2534-D14B-9AF5-561C88729D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B00-8F45-9481-D5905FB16A6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709047C-BF9A-474E-8F7D-373D356730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B00-8F45-9481-D5905FB16A6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4C47AF5-FBF5-404F-A0DF-DD10CA506E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FB00-8F45-9481-D5905FB16A6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9E17550-5EB4-8540-8CE4-51D8D2C1CF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FB00-8F45-9481-D5905FB16A6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FBD0539-ACDF-A64E-9F57-97C9DD7621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FB00-8F45-9481-D5905FB16A6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E22D1F8-B5D5-4C4C-AA28-87C3B1AADB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FB00-8F45-9481-D5905FB16A6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AAFFA29-C9C3-8240-8C92-FB707EF32B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FB00-8F45-9481-D5905FB16A6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264AB0C-CF62-4D47-90FB-28D0DFCEB1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FB00-8F45-9481-D5905FB16A6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38E25BB-8BDC-2743-A230-E73097B764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FB00-8F45-9481-D5905FB16A63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A74CB533-0A70-984C-8FF9-B920D01DF5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FB00-8F45-9481-D5905FB16A63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311C3F92-C060-C54B-B839-4EB2F612D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FB00-8F45-9481-D5905FB16A63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BD8C2333-9E3B-C841-A8DD-A6819BFCED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FB00-8F45-9481-D5905FB16A63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E5B2BEC2-2687-DC41-9FCD-0E6DAE1B20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FB00-8F45-9481-D5905FB16A63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29D59778-0255-774A-AA44-B04D293754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FB00-8F45-9481-D5905FB16A63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46AC3CD9-9314-784C-BD7F-CD14F14CE3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FB00-8F45-9481-D5905FB16A63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19565B2A-6294-E24E-9350-4EB9179EAB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FB00-8F45-9481-D5905FB16A63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AA069F4-3556-614E-822E-60890F7DD8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FB00-8F45-9481-D5905FB16A63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9674390-39AC-464B-ABDC-42784AD22E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FB00-8F45-9481-D5905FB16A63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F1EC580-F296-C547-994F-7730E4CF5E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FB00-8F45-9481-D5905FB16A63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BE392BF1-6007-7548-9E5F-4C7064FC93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FB00-8F45-9481-D5905FB16A6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6C7721CB-15BC-9A40-A348-F185BAD71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FB00-8F45-9481-D5905FB16A6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410340AB-DC9F-184F-9C44-D21891241D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FB00-8F45-9481-D5905FB16A6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8BF5014-00DC-C945-B14E-975EEB9B14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FB00-8F45-9481-D5905FB16A6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7246CE5-3D87-1242-AC33-095C48985A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FB00-8F45-9481-D5905FB16A6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66B40DD-7933-0A46-812E-5B252101A8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FB00-8F45-9481-D5905FB16A6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C13E97F0-D75B-4141-BEFF-4F3E870150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FB00-8F45-9481-D5905FB16A6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046DDC2A-C324-924C-8708-A09AA4F06B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FB00-8F45-9481-D5905FB16A6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3F124874-E7FE-0D4D-B39C-F73F15DA20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FB00-8F45-9481-D5905FB16A6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56010D4C-ED2C-334F-A430-E6122DA136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FB00-8F45-9481-D5905FB16A6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DEA0CCC8-DC37-CF4D-9522-EFDF8EE2A3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FB00-8F45-9481-D5905FB16A6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B3EFA7D-379D-F642-B2FC-84933B71D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FB00-8F45-9481-D5905FB16A6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84ABAB3A-2809-B54A-A1FC-D2772CDFB7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FB00-8F45-9481-D5905FB16A6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7E099D28-D935-D346-9D6E-30A3F81EAE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FB00-8F45-9481-D5905FB16A6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9A19AA34-39CE-5B47-86C8-23BB51785E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FB00-8F45-9481-D5905FB16A6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F0295F20-3B93-D443-B8FF-FF54F600CA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FB00-8F45-9481-D5905FB16A6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C02D6D3-609A-3F4A-A6C4-7780EAF76F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FB00-8F45-9481-D5905FB16A6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DB48072E-5716-3C4B-83AB-7436B5A820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FB00-8F45-9481-D5905FB16A6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A8E5291E-3A19-2845-B84B-278D1FD552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FB00-8F45-9481-D5905FB16A6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0833B340-4C86-E948-8644-AD5D272B8A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FB00-8F45-9481-D5905FB16A6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1B485B5-3005-0B41-9842-D5C194E8EA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FB00-8F45-9481-D5905FB16A6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46A7CFEC-D1E8-6946-9DE0-0DB9BD146B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FB00-8F45-9481-D5905FB16A6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F3E14E76-629A-6546-9CF2-496D2C0ED5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FB00-8F45-9481-D5905FB16A6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E1DA2D2-7EE2-1846-A56C-C9DED4089C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FB00-8F45-9481-D5905FB16A6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127FB4DE-D60C-E947-BE24-8D90923E3A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FB00-8F45-9481-D5905FB16A6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6456C33E-08E0-4B46-89EF-1113DF09C6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FB00-8F45-9481-D5905FB16A6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429E308F-5891-0940-852C-41E1718AAF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FB00-8F45-9481-D5905FB16A6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086D4D6C-87DE-CA40-98A3-D1B436F228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FB00-8F45-9481-D5905FB16A6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48F0010-E792-0247-BCF7-78E391AE95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FB00-8F45-9481-D5905FB16A6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964DEAC3-407E-B84A-AFB8-AA4BD23826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FB00-8F45-9481-D5905FB16A6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5F54B95-1313-D049-A9BF-21A49D64ED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FB00-8F45-9481-D5905FB16A6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ECCA6DA0-EBBB-1942-A025-C88744C7DE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FB00-8F45-9481-D5905FB16A6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9D911593-1B2C-8549-B4AC-7829EF61B5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FB00-8F45-9481-D5905FB16A63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162095A2-48DD-8E4B-9E8B-41EBC3B13D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FB00-8F45-9481-D5905FB16A63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C5165CD-2DBE-3F4D-AC15-89DB46364A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FB00-8F45-9481-D5905FB16A63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BC61C994-4302-CF4D-9669-CD0B3E7F60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FB00-8F45-9481-D5905FB16A63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B4A0006C-1293-C149-9270-FBC1CB2679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FB00-8F45-9481-D5905FB16A63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DA739797-F34A-EA42-87A4-126EB06A3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FB00-8F45-9481-D5905FB16A63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2C83EBEE-74C5-2249-AF41-38CF9FB5B9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FB00-8F45-9481-D5905FB16A63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D5F7B6EF-BEEE-204B-99D7-1351A856D7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FB00-8F45-9481-D5905FB16A63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992A9A97-DB25-7545-9256-B746A42C87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FB00-8F45-9481-D5905FB16A63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D9B768E-0F07-F547-A192-67154FA810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FB00-8F45-9481-D5905FB16A63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99B783DA-8D63-B246-8C83-EAC70CEEF7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FB00-8F45-9481-D5905FB16A63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431FC11-67A0-9B41-A3FE-BF056A2F9A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FB00-8F45-9481-D5905FB16A63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08D3BE09-34ED-FD47-B013-A6F8E4963D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FB00-8F45-9481-D5905FB16A63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D02536E7-FBB8-CD40-B489-79CAC647C1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FB00-8F45-9481-D5905FB16A63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DA8085AF-26C3-6D40-B978-965127709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FB00-8F45-9481-D5905FB16A63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7FE5B137-F889-0443-96DD-B61F5D139C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FB00-8F45-9481-D5905FB16A63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D64A1DDD-19D7-A942-B056-BDA55B3DC8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FB00-8F45-9481-D5905FB16A63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0C5536C7-7910-E546-9DAA-9CA7776D95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FB00-8F45-9481-D5905FB16A63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864FCACA-6EBB-D440-972F-B5B9A3EA05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FB00-8F45-9481-D5905FB16A63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0C8EBC23-E6BA-6641-8090-09C7C900E3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FB00-8F45-9481-D5905FB16A63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B44C1E9C-F8B8-2E4E-B57B-DBC756E596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FB00-8F45-9481-D5905FB16A63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3793DE50-A9FF-F846-B1AA-7B145FC05E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FB00-8F45-9481-D5905FB16A63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4B40E62-E5E5-AD43-A779-06BF6AFD81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FB00-8F45-9481-D5905FB16A63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6D8A5F37-3A8A-884B-9F9A-2C40B05613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FB00-8F45-9481-D5905FB16A63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C4461B81-B8C1-5646-A7B9-3909D07D2B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FB00-8F45-9481-D5905FB16A63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4FE93E17-E2CF-084B-A5C4-BDB9C75DF8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FB00-8F45-9481-D5905FB16A63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4DDCE6AF-A8E0-4240-BEF9-C8F9E9A9D2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FB00-8F45-9481-D5905FB16A63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B5A541C2-6092-FA44-B1CE-A15AFAEE32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FB00-8F45-9481-D5905FB16A63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8451994E-8748-544E-AA6C-908D35FBA7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FB00-8F45-9481-D5905FB16A63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A7D9CC63-1DC2-BD45-8E91-DA3A8CF16F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FB00-8F45-9481-D5905FB16A63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FA9A1CBE-43D9-134E-9811-CACAFB0814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FB00-8F45-9481-D5905FB16A63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435F0F00-D38E-3041-84E7-30283B092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FB00-8F45-9481-D5905FB16A63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5F847C6A-28DF-404A-B530-3A7AAB8CB7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FB00-8F45-9481-D5905FB16A63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7FB31630-BFFA-B549-88B1-5BE6E84576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FB00-8F45-9481-D5905FB16A63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5ECB55DE-2E25-B04F-BC43-ADFC0D2878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FB00-8F45-9481-D5905FB16A63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9457CA41-C732-B240-8672-EBAB65D739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FB00-8F45-9481-D5905FB16A63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145C52A8-4A8F-6D41-9509-CBEEA71FCE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FB00-8F45-9481-D5905FB16A63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8655E9F4-E0BB-3546-8260-6BE1E6AB0B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FB00-8F45-9481-D5905FB16A63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7EBF8B33-98D5-0D4E-84FA-F0EF6A3009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FB00-8F45-9481-D5905FB16A63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60186626-059F-004E-BA71-188CEF3339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FB00-8F45-9481-D5905FB16A63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3869128A-4BC2-0844-9925-6BD493CF1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FB00-8F45-9481-D5905FB16A63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31E8C39A-7F3D-1D4E-8027-6C1ECB94B9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FB00-8F45-9481-D5905FB16A63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5B8DFAF6-43F9-BB4F-A267-FACBEA4A0A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FB00-8F45-9481-D5905FB16A63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11346815-AFFD-EC4E-BF02-E6229C2E1D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FB00-8F45-9481-D5905FB16A63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B2B7C3E5-7CA0-2D4C-895E-6FCEEDA47E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FB00-8F45-9481-D5905FB16A63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0F68708D-28D8-7E41-A9F1-BEA85A078A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FB00-8F45-9481-D5905FB16A63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A1932317-65D1-814C-ACD4-7707D76F29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FB00-8F45-9481-D5905FB16A63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B65D2110-545C-974F-A022-7D91DC9A98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FB00-8F45-9481-D5905FB16A63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F15762C0-7021-454D-B1E8-3A93830AB5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FB00-8F45-9481-D5905FB16A63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5D8919B5-54DA-5849-B362-A9E5D8F55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FB00-8F45-9481-D5905FB16A63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76F3A5D5-A79A-EC4A-A267-D558D06967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FB00-8F45-9481-D5905FB16A63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A6B63C67-3A3B-6B47-A063-4E514CC23D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FB00-8F45-9481-D5905FB16A63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D717106E-EBC7-DE40-BF92-F3341D181B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FB00-8F45-9481-D5905FB16A63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2DE8EFBE-5F2F-F34A-ADFE-0FD7D2B0BD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FB00-8F45-9481-D5905FB16A63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F42FC589-C4EF-354A-ACEE-B4C0E0A7F9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FB00-8F45-9481-D5905FB16A63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1D3EA478-A3CE-9A43-A9D0-E814951AB8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FB00-8F45-9481-D5905FB16A63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D080220C-98C5-3E47-971C-A984AC252B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FB00-8F45-9481-D5905FB16A63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AF77DE01-7CC0-CA42-85D1-6433C8BC02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FB00-8F45-9481-D5905FB16A63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F514DEA9-EE00-B44D-B868-1566A46AFE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FB00-8F45-9481-D5905FB16A63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433D3C5F-0723-A745-934D-2040A66E89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FB00-8F45-9481-D5905FB16A63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03C93AE1-B7E0-6F4C-9473-0631697DD8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FB00-8F45-9481-D5905FB16A63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AC5B49E0-24DB-0C48-B099-D3EFE6ACE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FB00-8F45-9481-D5905FB16A63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C46CF83B-2D05-9B4C-AB5D-619E06BE07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FB00-8F45-9481-D5905FB16A63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8C730521-4425-6642-BF94-F2A15511FB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FB00-8F45-9481-D5905FB16A63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7260F02F-6234-B042-A758-834B4D43C3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FB00-8F45-9481-D5905FB16A63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62CB1550-FC6F-7F4F-9000-D0E765B82A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FB00-8F45-9481-D5905FB16A63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B1B93AEF-5857-7C42-8226-E43E1FB2C0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FB00-8F45-9481-D5905FB16A63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509C8060-35EE-4A46-9FF7-5693688740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FB00-8F45-9481-D5905FB16A63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178BDC00-2B09-004E-ACC7-1510F3D431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FB00-8F45-9481-D5905FB16A63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D13DAB59-F68A-7746-A635-5CE26A6CB1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FB00-8F45-9481-D5905FB16A63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DD98ED14-D657-8142-98EB-A86A5A5543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FB00-8F45-9481-D5905FB16A63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40674752-4BF9-9C47-8C26-6CCE41E14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FB00-8F45-9481-D5905FB16A63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D90B1736-B940-4A48-AF40-9CB2E36444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FB00-8F45-9481-D5905FB16A63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CE9AC9D4-1ADC-EB4D-9036-357EFCFE23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FB00-8F45-9481-D5905FB16A63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0A14A06A-37B6-574A-A97B-56E002C9B2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FB00-8F45-9481-D5905FB16A63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E52B2EC2-0BC0-7A4B-AC9E-4ADF7C2805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FB00-8F45-9481-D5905FB16A63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35F7DBA4-4EE3-5942-8FDA-BDB3DDE7F8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FB00-8F45-9481-D5905FB16A63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430B3A0A-4984-8840-A88E-5F8B988688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FB00-8F45-9481-D5905FB16A63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F3EC60C3-3FC5-4E46-814F-036A04E13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FB00-8F45-9481-D5905FB16A63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C6AEA61-EE37-CB4A-AFBD-591F54965B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FB00-8F45-9481-D5905FB16A63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B8C10C0E-E635-9549-B151-F42337E2C4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FB00-8F45-9481-D5905FB16A63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87DA34A3-FA0D-4445-BF77-BC45C27F16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FB00-8F45-9481-D5905FB16A63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EF4CE9BF-BC13-3E4C-8C56-DCF3D9BE05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FB00-8F45-9481-D5905FB16A63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603786C6-A216-7944-AA37-B662BDD2F7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FB00-8F45-9481-D5905FB16A63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7980D161-A37F-AE4F-9984-195C5484AC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FB00-8F45-9481-D5905FB16A63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EFA7185F-1FC3-0C4E-A1A2-1E084708C3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FB00-8F45-9481-D5905FB16A63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7E60504F-C06C-044A-B314-2EF92A3853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FB00-8F45-9481-D5905FB16A63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C4BDF550-2137-D840-8B4F-C2625FD447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FB00-8F45-9481-D5905FB16A63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0BB2AD10-A119-544D-9018-703EAA583E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FB00-8F45-9481-D5905FB16A63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F78B9271-68FA-BC42-BCD5-381E0ED01D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FB00-8F45-9481-D5905FB16A63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87809482-4F9E-7E4F-B6D2-C703AF5174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FB00-8F45-9481-D5905FB16A63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1D82D1C4-44CD-6642-B04F-0B899B9517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FB00-8F45-9481-D5905FB16A63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79507200-D4BA-9746-8D0C-DFB36226D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FB00-8F45-9481-D5905FB16A63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5B3DF870-CACD-3740-9766-2176B21336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FB00-8F45-9481-D5905FB16A63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968660CB-E892-DF47-BCEC-FF23D32518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FB00-8F45-9481-D5905FB16A63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865043D0-3D13-3041-9394-C2D4C3DED7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FB00-8F45-9481-D5905FB16A63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A8DBF0ED-CEB1-1C45-BCFD-25864FDD3F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FB00-8F45-9481-D5905FB16A63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62810AAC-6A49-8849-81F4-0C51A58BC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FB00-8F45-9481-D5905FB16A63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FE0B1871-E5D6-D545-B4DE-46E6D57714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FB00-8F45-9481-D5905FB16A63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C0C3637F-9193-B74F-9E2F-DC93C9B27E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FB00-8F45-9481-D5905FB16A63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3EA93ED9-239A-F147-9AE8-CFE52AD146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FB00-8F45-9481-D5905FB16A63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AEC4FBAB-A165-5748-9BFD-946854643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FB00-8F45-9481-D5905FB16A63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96CDC574-24E7-814D-8BC6-10A61B9FC2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FB00-8F45-9481-D5905FB16A63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8D69768A-0AFA-984A-882A-2D54CB0932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FB00-8F45-9481-D5905FB16A63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2964F586-3029-6142-953E-91A5BD1706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FB00-8F45-9481-D5905FB16A63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B897B2FA-47BB-4145-A7D9-7758A5026A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FB00-8F45-9481-D5905FB16A63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A2439425-D467-4245-ACC7-C8E6430792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FB00-8F45-9481-D5905FB16A63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C5B584AF-C90E-7843-A245-6D42B0D9D9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FB00-8F45-9481-D5905FB16A63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D75BF287-1063-C641-BDB1-105CE03B86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FB00-8F45-9481-D5905FB16A63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741F35E7-06F9-5446-9756-061E795CDC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FB00-8F45-9481-D5905FB16A63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6BA8A1F0-0590-6240-8337-549D6970CB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FB00-8F45-9481-D5905FB16A63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B4E93804-44C6-C24C-9F1C-457B090DE5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FB00-8F45-9481-D5905FB16A63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40BABA9F-5105-534C-AEB3-1C69A7AEC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FB00-8F45-9481-D5905FB16A63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D77EED4C-768E-FE44-BFC9-4A1D86C7A3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FB00-8F45-9481-D5905FB16A63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DADFCDD3-46A6-C64D-9BC4-D8EC12F344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FB00-8F45-9481-D5905FB16A63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75B75BF1-F8F5-0F44-AE91-F59D0E69C9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FB00-8F45-9481-D5905FB16A63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24401C91-8B6A-8440-A3E7-B408851037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FB00-8F45-9481-D5905FB16A63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D2E0F771-9013-F943-A333-FF1B679D3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FB00-8F45-9481-D5905FB16A63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D4E87098-FFAD-7546-BB56-75ABF11B8C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FB00-8F45-9481-D5905FB16A63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DB610334-36B6-8B43-B2F8-4C07E970F5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FB00-8F45-9481-D5905FB16A63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81E5309A-3856-E743-A32E-84F2AF2FC0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FB00-8F45-9481-D5905FB16A63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F64C6393-8063-D442-9A3A-5B04812DA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FB00-8F45-9481-D5905FB16A63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47A79CF7-D495-1141-B600-5B5E30FC1E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FB00-8F45-9481-D5905FB16A63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9396935D-6C95-384D-8C21-04FAB9A5E4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FB00-8F45-9481-D5905FB16A63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58677D4D-A5A4-E24D-A5A7-AC5DB74CC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FB00-8F45-9481-D5905FB16A63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16DBA9B7-3AFD-2F4D-9FF6-52226FF370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FB00-8F45-9481-D5905FB16A63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FC251C4E-0A7B-4E42-999E-FEA5DC08B4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FB00-8F45-9481-D5905FB16A63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E22217AD-A62E-B34C-ADF5-53968E7425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FB00-8F45-9481-D5905FB16A63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F188D3B2-C5BE-5546-84F0-BBCAF226DD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FB00-8F45-9481-D5905FB16A63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4E7E4DDE-A44D-0742-87E1-571C417626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FB00-8F45-9481-D5905FB16A63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D006D9B3-38B2-A849-AAD8-88CE24ABF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FB00-8F45-9481-D5905FB16A63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0D8645D1-A975-C14A-A1B3-9D5622F418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FB00-8F45-9481-D5905FB16A63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66D83024-7668-7246-8C77-3507C97229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FB00-8F45-9481-D5905FB16A63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7F5235E8-9CA1-4A4B-9B20-C42C9F93C4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FB00-8F45-9481-D5905FB16A63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99791102-DAAD-1241-A3E7-F3B145F10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FB00-8F45-9481-D5905FB16A63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36063F7D-9AF6-CD4A-A22D-4D12D67D46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FB00-8F45-9481-D5905FB16A63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5373F58E-3E94-4848-AB47-DF1A62BC0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FB00-8F45-9481-D5905FB16A63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67453E0D-95AA-F34B-B8C4-B122938683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SCORECHART!$Y$4:$Y$197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SCORECHART!$AA$4:$AA$197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SCORECHART!$AB$4:$AB$197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FB00-8F45-9481-D5905FB16A63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FB00-8F45-9481-D5905FB16A63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SCORECHART!$E$90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SCORECHART!$F$90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SCORECHART!$I$90</c15:f>
                <c15:dlblRangeCache>
                  <c:ptCount val="1"/>
                  <c:pt idx="0">
                    <c:v>WIN!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FB00-8F45-9481-D5905FB16A63}"/>
            </c:ext>
          </c:extLst>
        </c:ser>
        <c:ser>
          <c:idx val="17"/>
          <c:order val="19"/>
          <c:tx>
            <c:strRef>
              <c:f>SCORECHART!$I$74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7D525411-E705-A143-B355-C4B7AD57A48A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FB00-8F45-9481-D5905FB16A6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SCORECHART!$J$75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SCORECHART!$K$75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SCORECHART!$L$75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FB00-8F45-9481-D5905FB16A63}"/>
            </c:ext>
          </c:extLst>
        </c:ser>
        <c:ser>
          <c:idx val="20"/>
          <c:order val="20"/>
          <c:tx>
            <c:strRef>
              <c:f>SCORECHART!$J$112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FB00-8F45-9481-D5905FB16A6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FB00-8F45-9481-D5905FB16A63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SCORECHART!$L$119:$L$120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SCORECHART!$M$119:$M$120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SCORECHART!$N$119:$N$120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FB00-8F45-9481-D5905FB16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SCORECHART!$G$274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3185-0642-BC32-3546D2050852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SCORECHART!$E$280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SCORECHART!$F$280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SCORECHART!$G$280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185-0642-BC32-3546D2050852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3185-0642-BC32-3546D2050852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SCORECHART!$I$280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SCORECHART!$J$280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SCORECHART!$K$280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185-0642-BC32-3546D2050852}"/>
            </c:ext>
          </c:extLst>
        </c:ser>
        <c:ser>
          <c:idx val="0"/>
          <c:order val="2"/>
          <c:tx>
            <c:strRef>
              <c:f>SCORECHART!$T$248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SCORECHART!$S$249:$S$393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SCORECHART!$T$249:$T$393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185-0642-BC32-3546D2050852}"/>
            </c:ext>
          </c:extLst>
        </c:ser>
        <c:ser>
          <c:idx val="1"/>
          <c:order val="3"/>
          <c:tx>
            <c:strRef>
              <c:f>SCORECHART!$U$248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SCORECHART!$S$249:$S$393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SCORECHART!$U$249:$U$393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185-0642-BC32-3546D2050852}"/>
            </c:ext>
          </c:extLst>
        </c:ser>
        <c:ser>
          <c:idx val="19"/>
          <c:order val="4"/>
          <c:tx>
            <c:strRef>
              <c:f>SCORECHART!$V$248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SCORECHART!$S$249:$S$393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SCORECHART!$V$249:$V$393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185-0642-BC32-3546D2050852}"/>
            </c:ext>
          </c:extLst>
        </c:ser>
        <c:ser>
          <c:idx val="2"/>
          <c:order val="5"/>
          <c:tx>
            <c:strRef>
              <c:f>SCORECHART!$W$248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SCORECHART!$S$249:$S$393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SCORECHART!$W$249:$W$393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185-0642-BC32-3546D2050852}"/>
            </c:ext>
          </c:extLst>
        </c:ser>
        <c:ser>
          <c:idx val="3"/>
          <c:order val="6"/>
          <c:tx>
            <c:strRef>
              <c:f>SCORECHART!$H$312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SCORECHART!$E$314:$E$320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SCORECHART!$H$314:$H$320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185-0642-BC32-3546D2050852}"/>
            </c:ext>
          </c:extLst>
        </c:ser>
        <c:ser>
          <c:idx val="10"/>
          <c:order val="7"/>
          <c:tx>
            <c:strRef>
              <c:f>SCORECHART!$E$312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1C766F6-BD44-304B-BB60-AFAEA6D97E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B91CF96-9A44-004E-89D2-9376F4508B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45DA651-88BE-7E46-8D8A-11AF00FDD0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F5B2CEB-BC7B-A043-9AC9-25C6DAD2C9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185-0642-BC32-3546D20508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57DB68-E55B-8B41-85F0-956A5B6717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814ED66-D769-1E4B-97E2-5F5D670EA2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D803FCD-0DCC-394F-9597-84C319CAD2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SCORECHART!$E$314:$E$320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SCORECHART!$F$314:$F$320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SCORECHART!$G$314:$G$320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3185-0642-BC32-3546D2050852}"/>
            </c:ext>
          </c:extLst>
        </c:ser>
        <c:ser>
          <c:idx val="9"/>
          <c:order val="8"/>
          <c:tx>
            <c:strRef>
              <c:f>SCORECHART!$G$323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2B6698F-D239-0040-AA2F-A8A079F4E6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F9CC82-C5AE-B143-A189-98D1BBBA37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21B7F59-4332-CF4E-AE78-B260F5CE47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859A27-41A5-BD42-9A07-9562D8B11D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185-0642-BC32-3546D20508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1E18399-E2E9-CB42-9F27-4F12067918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F8C9FC1-9D6B-AE40-9D8F-060935D3C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1284A88-B130-A34B-800D-23C84A3FC4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185-0642-BC32-3546D20508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3881E44-1023-E04E-B179-604C3553F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SCORECHART!$E$324:$E$331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SCORECHART!$F$324:$F$331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SCORECHART!$G$324:$G$331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3185-0642-BC32-3546D2050852}"/>
            </c:ext>
          </c:extLst>
        </c:ser>
        <c:ser>
          <c:idx val="8"/>
          <c:order val="9"/>
          <c:tx>
            <c:strRef>
              <c:f>SCORECHART!$E$334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625E27C-0B69-EB4A-B532-8B4C58B6F2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E5296F2-3F11-3442-A2FC-9482796947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574F797-4EDC-D54E-B529-917C5F4CC8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7600E38-8F2D-3247-9B5A-2BAE2554F5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185-0642-BC32-3546D20508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330F82B-8225-A54B-9507-24B58F24F9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51ADC41-1B3A-5E4D-A502-783F7CFDB1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DC686F4-D6D9-2346-B9CA-DE819C74F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SCORECHART!$E$335:$E$341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SCORECHART!$F$335:$F$341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SCORECHART!$H$335:$H$341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3185-0642-BC32-3546D2050852}"/>
            </c:ext>
          </c:extLst>
        </c:ser>
        <c:ser>
          <c:idx val="11"/>
          <c:order val="10"/>
          <c:tx>
            <c:strRef>
              <c:f>SCORECHART!$C$354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761F0085-BC99-3A4F-8034-248779B79F63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9422FB-C4D1-154B-BBDD-8E13435050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17C69DA-F78B-9E47-8D03-9811943F34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EA34C6D-E45C-9343-A464-9F6B789D7E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185-0642-BC32-3546D20508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668372-3044-9148-88BE-C456836522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79AC1D-5ACE-1C4C-AFBA-FBB1A3A74D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185-0642-BC32-3546D20508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C7CD174-DF22-6C4C-AE40-2C0E445CB4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SCORECHART!$E$356:$E$363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SCORECHART!$F$356:$F$363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SCORECHART!$I$356:$I$363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3185-0642-BC32-3546D2050852}"/>
            </c:ext>
          </c:extLst>
        </c:ser>
        <c:ser>
          <c:idx val="4"/>
          <c:order val="11"/>
          <c:tx>
            <c:strRef>
              <c:f>SCORECHART!$E$344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3185-0642-BC32-3546D205085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E96587E9-29AA-E042-8048-69C7F57B035F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0754C6B-A471-8B4C-9D91-0BFDC206AD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F46AB8C-DF80-0D4C-8FDD-9958CF5D57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91D5952-7F25-5C48-8B24-C5B32392DA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185-0642-BC32-3546D205085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0466D90F-1C1C-9947-9237-F1385BA96685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F7A997D-245D-5449-8CFF-5AA25E8B44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57CA5A-4496-E24B-B991-BAEAF52C82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185-0642-BC32-3546D20508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72DB7C8-DF47-3440-94FC-84351BD235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SCORECHART!$E$345:$E$352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SCORECHART!$F$345:$F$352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SCORECHART!$G$345:$G$352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3185-0642-BC32-3546D2050852}"/>
            </c:ext>
          </c:extLst>
        </c:ser>
        <c:ser>
          <c:idx val="12"/>
          <c:order val="12"/>
          <c:tx>
            <c:strRef>
              <c:f>SCORECHART!$C$375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185-0642-BC32-3546D205085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185-0642-BC32-3546D20508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SCORECHART!$E$377:$E$384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SCORECHART!$F$377:$F$384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SCORECHART!$I$377:$I$384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3185-0642-BC32-3546D2050852}"/>
            </c:ext>
          </c:extLst>
        </c:ser>
        <c:ser>
          <c:idx val="5"/>
          <c:order val="13"/>
          <c:tx>
            <c:strRef>
              <c:f>SCORECHART!$E$365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3185-0642-BC32-3546D205085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3185-0642-BC32-3546D2050852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3185-0642-BC32-3546D2050852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3185-0642-BC32-3546D20508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SCORECHART!$E$366:$E$373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SCORECHART!$F$366:$F$373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SCORECHART!$G$366:$G$373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3185-0642-BC32-3546D2050852}"/>
            </c:ext>
          </c:extLst>
        </c:ser>
        <c:ser>
          <c:idx val="6"/>
          <c:order val="14"/>
          <c:tx>
            <c:strRef>
              <c:f>SCORECHART!$C$303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C0EB38EF-F21A-6247-AB1A-4E94CF20FD04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SCORECHART!$E$303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SCORECHART!$F$303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SCORECHART!$L$303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3185-0642-BC32-3546D2050852}"/>
            </c:ext>
          </c:extLst>
        </c:ser>
        <c:ser>
          <c:idx val="16"/>
          <c:order val="15"/>
          <c:tx>
            <c:strRef>
              <c:f>SCORECHART!$C$304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23D03F79-6EF0-2A40-A4E2-256F8223A164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SCORECHART!$E$304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SCORECHART!$F$304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SCORECHART!$L$304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3185-0642-BC32-3546D2050852}"/>
            </c:ext>
          </c:extLst>
        </c:ser>
        <c:ser>
          <c:idx val="7"/>
          <c:order val="16"/>
          <c:tx>
            <c:strRef>
              <c:f>SCORECHART!$C$308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SCORECHART!$E$308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SCORECHART!$F$308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SCORECHART!$L$308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3185-0642-BC32-3546D2050852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13EEAD9-4B5F-514A-9CAD-F6E33F0708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DFC9D71-3A28-924D-A327-BB4B846189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3185-0642-BC32-3546D2050852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084E8F0-0A14-F344-894B-2341F9CF2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3185-0642-BC32-3546D2050852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B568D4E-A361-F848-9862-51CDA86C61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3185-0642-BC32-3546D2050852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2FAA4F9-90CC-0B46-975F-64D5FFC82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3185-0642-BC32-3546D2050852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59C7C56-4FD3-3D44-97FA-8E26F0645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3185-0642-BC32-3546D2050852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CB565B-1DB8-6B49-8393-9C83BEA4A5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3185-0642-BC32-3546D2050852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7F2ED43-39F0-E04B-A197-3112F82FB0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3185-0642-BC32-3546D2050852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C2D370A-4B7F-6C47-9AE1-0899954851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3185-0642-BC32-3546D205085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AA50BBD-F3BC-B749-BC2E-4AE9794C6F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3185-0642-BC32-3546D2050852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BB5FFEC-01CF-FC49-801C-8F26855E6E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3185-0642-BC32-3546D2050852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7D2CA54-E7D6-3F43-837D-E97D45500B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3185-0642-BC32-3546D2050852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1871903-3A86-1945-A81D-B7BE8298C4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3185-0642-BC32-3546D2050852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2CCFD22F-C56E-FB44-98B9-BE3D9E700C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3185-0642-BC32-3546D2050852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4E1159A8-71B8-8946-9FC8-BBD12295D1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3185-0642-BC32-3546D2050852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D4E62E91-2A15-4940-95B0-8D1057E3F9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3185-0642-BC32-3546D2050852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5F82AA5E-BD91-9E4B-B834-E3782FF823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3185-0642-BC32-3546D2050852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8062AEA5-09EF-774C-B043-FCFAA6288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3185-0642-BC32-3546D2050852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3D5982CA-B480-174E-AF2F-8D2355610E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3185-0642-BC32-3546D2050852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788D6BA-0E39-A248-BDBD-DA2C8259CE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3185-0642-BC32-3546D2050852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D67C234-5587-D542-BA18-A51983BF5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3185-0642-BC32-3546D2050852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2DC62564-C655-1A4D-993A-19D2D74E4D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3185-0642-BC32-3546D2050852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EDA8EBE9-B1D7-5C4C-B3D2-D9FDA9FCCE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3185-0642-BC32-3546D2050852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8576CE4-699E-5B47-A305-9A4854E19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3185-0642-BC32-3546D2050852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D3A83D87-103F-624C-B8B5-488FD13418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3185-0642-BC32-3546D2050852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C64A6655-AAB0-7041-A619-CC5353F509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3185-0642-BC32-3546D2050852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E4516E3B-7F50-624F-AD6D-A92FB05D65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3185-0642-BC32-3546D2050852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500BB0E-184F-E142-B0FD-73D2C47F2C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3185-0642-BC32-3546D2050852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96A6FC8E-A2C6-FF4E-AEEE-BE2623F840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3185-0642-BC32-3546D2050852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97C9FB3C-3B32-9046-A94C-63F1F58226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3185-0642-BC32-3546D2050852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EDF4D960-3E44-7649-8873-4C1EE98D3B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3185-0642-BC32-3546D2050852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2520C3C8-EABB-4A40-BBF6-1ADE17C0E3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3185-0642-BC32-3546D2050852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A9380AA9-B3CE-1140-B674-A9E7ECAF9F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3185-0642-BC32-3546D2050852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C0B45C63-8324-B04C-B913-BFB164A26F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3185-0642-BC32-3546D2050852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78F1EFC-CCB4-4244-8A63-B3C8743933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3185-0642-BC32-3546D2050852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6362920-806A-0D4F-AD31-FE195AC3D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3185-0642-BC32-3546D2050852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DD74E4E-A8AD-1843-A263-ACFBF4F320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3185-0642-BC32-3546D2050852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4EC90490-75EC-5142-A23B-1B1DB4732D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3185-0642-BC32-3546D2050852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72AEEE5-A746-3245-BDFA-03E8E4CB1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3185-0642-BC32-3546D2050852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5B1CF7D4-8180-064D-B815-8FC5853385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3185-0642-BC32-3546D2050852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3BC75DE5-C578-9943-B976-47CF7FDA23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3185-0642-BC32-3546D2050852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1D565249-A6AD-634F-92BC-66A032915E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3185-0642-BC32-3546D2050852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93DBD68-8FFA-134C-A218-8C62EEAF3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3185-0642-BC32-3546D2050852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EF660085-5FBD-274D-9128-D60B4B8609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3185-0642-BC32-3546D2050852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2BBA3532-C601-D546-B8D0-CDC019168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3185-0642-BC32-3546D2050852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FFBC32B-C384-024C-AA89-6B8C305E03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3185-0642-BC32-3546D2050852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6403A173-71E6-834D-B909-8083C76164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3185-0642-BC32-3546D2050852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3E12817D-0C96-204B-8018-83F01FD3EE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3185-0642-BC32-3546D2050852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C1C7ACE9-97DC-F042-8120-4517962A25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3185-0642-BC32-3546D2050852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19935DCE-C4EA-9447-B844-E318F5E84D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3185-0642-BC32-3546D2050852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3C8235D-D4B6-1E42-A2F1-29880365B0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3185-0642-BC32-3546D2050852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686CDA7B-5944-BD4F-BF07-2697C5912C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3185-0642-BC32-3546D2050852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A6BF261-E31B-0C4C-9F30-972A3A0DEC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3185-0642-BC32-3546D2050852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88B341AC-43D8-774A-A3E7-7C63DB2A9D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3185-0642-BC32-3546D2050852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D85B96B-8558-6C4D-8CD0-D29656EB20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3185-0642-BC32-3546D2050852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B304EB9A-E012-134A-8B9E-502F970B45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3185-0642-BC32-3546D2050852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BF43B7B3-BA40-914D-A9B2-1030B049B3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3185-0642-BC32-3546D2050852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994D85C-57FB-0943-B216-3A7DF2D01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3185-0642-BC32-3546D2050852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CA7DCF61-8C67-B74F-82FD-A4F85A64F1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3185-0642-BC32-3546D2050852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2906A79-C5ED-B346-A525-8860235E8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3185-0642-BC32-3546D2050852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17145991-2F27-F740-AEF0-EEB69A0F75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3185-0642-BC32-3546D2050852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EC7B836-23C5-A846-91E5-C4AF3203FA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3185-0642-BC32-3546D2050852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51389BEE-CB61-D646-AB71-0F52C5858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3185-0642-BC32-3546D2050852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A7699CF7-FEF5-334C-965F-A9A0EAF00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3185-0642-BC32-3546D2050852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88FC141-85E7-324D-8729-2AA218A8F8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3185-0642-BC32-3546D2050852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C8260F3C-7604-304F-BAAF-8D791043E6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3185-0642-BC32-3546D2050852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E342A6BA-54FE-5443-9ED3-351D09130A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3185-0642-BC32-3546D2050852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40017A74-65FC-B947-8DB6-60139D2367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3185-0642-BC32-3546D2050852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9BF1A97C-6E4C-2A4C-9EA2-2EBC8454DB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3185-0642-BC32-3546D2050852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46378315-C0DA-6E45-A200-5C9050E4B8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3185-0642-BC32-3546D2050852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EBE29382-5E00-A44A-B731-FFA4702D8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3185-0642-BC32-3546D2050852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3BF701C1-2C17-0340-862A-4C621197B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3185-0642-BC32-3546D2050852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5C14A2DC-7876-3B4D-B17C-F750C938C3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3185-0642-BC32-3546D2050852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3F680A27-1C85-624F-ADA6-CE76DDF703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3185-0642-BC32-3546D2050852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C105036A-5A88-6545-889F-9EFC3D2A55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3185-0642-BC32-3546D2050852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44AFEA86-6DA2-DA40-B25D-0D63029B9C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3185-0642-BC32-3546D2050852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AE96214-8A80-0146-B0EB-D73BBCA508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3185-0642-BC32-3546D2050852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BE7458A-5B92-0549-8101-9B53C24E76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3185-0642-BC32-3546D2050852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83866B4A-8E98-1E44-AC2B-470B8F427B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3185-0642-BC32-3546D2050852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BAC57115-503B-0044-B648-ADA2060B51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3185-0642-BC32-3546D2050852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4258A54E-96F5-DE47-BB92-65F694EFB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3185-0642-BC32-3546D2050852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C09CF467-4A5E-784D-9CC6-5BD8CFD313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3185-0642-BC32-3546D2050852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CCB97DF0-D450-6C4F-811C-C8C15E67EE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3185-0642-BC32-3546D2050852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F97A0803-BBD3-D947-8BD0-1262FE5527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3185-0642-BC32-3546D2050852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86E09272-C529-D140-A4CC-A2F00B70E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3185-0642-BC32-3546D2050852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B15AEBE3-AA07-F845-8FD4-969491487B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3185-0642-BC32-3546D2050852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1FA8AB83-BF23-FA4D-AAE1-8B14B5E925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3185-0642-BC32-3546D2050852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2A465294-54EE-2C42-BDD1-2CB605BAA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3185-0642-BC32-3546D2050852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D7A9373D-E6B1-F841-B8DB-F800172968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3185-0642-BC32-3546D2050852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6AB016C3-0EAB-CB40-AFE1-CEA96C10F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3185-0642-BC32-3546D2050852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6A5E27D1-6ADF-7A4A-95B1-1A7451CD0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3185-0642-BC32-3546D2050852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75E8F17B-1BFD-4940-8570-58F6797F08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3185-0642-BC32-3546D2050852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C99CE731-8145-1E4C-A010-A065BC7529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3185-0642-BC32-3546D2050852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241759CE-121C-0441-B400-C12132A1B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3185-0642-BC32-3546D2050852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472A09C8-6D07-2E47-B5A2-7D198E2397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3185-0642-BC32-3546D2050852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C43EED6E-FCA8-3C45-BF37-06124A2498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3185-0642-BC32-3546D2050852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A41FD470-5D11-9E41-AE67-9081602B2D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3185-0642-BC32-3546D2050852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18654E0B-CC6A-A248-990E-B75C32DD90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3185-0642-BC32-3546D2050852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4DD65245-8700-D840-9E7E-70A2CDF631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3185-0642-BC32-3546D2050852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367BA1D7-2569-BB41-9F9E-08A0878D4F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3185-0642-BC32-3546D2050852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69029691-9E8E-194D-8932-CCA8D5977C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3185-0642-BC32-3546D2050852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BE2BB59D-3ED2-D24B-8F39-17EA1D36A7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3185-0642-BC32-3546D2050852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5A12717B-87C4-2543-9322-CF5F2810C5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3185-0642-BC32-3546D2050852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1A98E125-7E3A-FC40-B2F0-AAC7DCA9A5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3185-0642-BC32-3546D2050852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53B293D8-4AC3-0E49-83F0-EBBC14145C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3185-0642-BC32-3546D2050852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54592107-0F53-7D43-8212-15707BEEBD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3185-0642-BC32-3546D2050852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D7C3C79C-7C9C-C647-9147-B322CD401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3185-0642-BC32-3546D2050852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0D5FE7F1-FA99-E040-A4D1-EE3BA197BC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3185-0642-BC32-3546D2050852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CF4D1662-7952-274A-A2BE-0610E300C7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3185-0642-BC32-3546D2050852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56251E09-5692-9144-9DC4-0DFBD0B61C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3185-0642-BC32-3546D2050852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4A4C1519-BE90-DF49-9B45-4A24001337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3185-0642-BC32-3546D2050852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21A3503F-0CF9-0146-9148-41ADBBC865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3185-0642-BC32-3546D2050852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2D71F962-BDA4-2444-9F88-593568E1BF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3185-0642-BC32-3546D2050852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4CF53986-E70B-1F4D-975D-9809A61505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3185-0642-BC32-3546D2050852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815FB45A-8A7C-BA4C-969E-69BEFAF83E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3185-0642-BC32-3546D2050852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2A2EF40B-CE81-634C-987B-0E171305D1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3185-0642-BC32-3546D2050852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0D939C98-74A7-1E4F-9E69-F1832CFF7D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3185-0642-BC32-3546D2050852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B268DF54-81BF-4C46-9540-34B1E57F9A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3185-0642-BC32-3546D2050852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AD69F05D-1423-1D4F-8F32-2107E82866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3185-0642-BC32-3546D2050852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6659437E-5DE4-204B-9FCC-819AFB3D50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3185-0642-BC32-3546D2050852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9303CBAB-81AC-544C-9E91-FF59C78041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3185-0642-BC32-3546D2050852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2716C9EB-FA2F-0945-A0FF-13FB31FFBD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3185-0642-BC32-3546D2050852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9F185067-37C9-FD49-9272-52F0515120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3185-0642-BC32-3546D2050852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D393AAF7-7A51-FE41-808F-94F3B6F51B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3185-0642-BC32-3546D2050852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94912AD1-E4FB-4B4C-8C59-CECAC8E375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3185-0642-BC32-3546D2050852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BA60067E-65A0-F645-A93A-67E61511A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3185-0642-BC32-3546D2050852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122E11B0-37AE-2C49-BADC-959247B840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3185-0642-BC32-3546D2050852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DD6BB6F8-F796-3D4E-A777-D9DB17920D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3185-0642-BC32-3546D2050852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37F05715-ADBC-E941-933B-18541AB187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3185-0642-BC32-3546D2050852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CF6B2439-124B-FA49-9110-C89CCAF9BF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3185-0642-BC32-3546D2050852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85C08FA2-A191-A54F-906C-BC3472A406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3185-0642-BC32-3546D2050852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EE1826CE-234E-A044-BEDD-9ED2223929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3185-0642-BC32-3546D2050852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725D2E50-9A95-DE40-8136-0470CAD008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3185-0642-BC32-3546D2050852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94CE42FE-E9D8-2344-971E-A63123319F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3185-0642-BC32-3546D2050852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23625B07-3EF4-A949-8F29-ACDBEB4AC4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3185-0642-BC32-3546D2050852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3CE57585-CE75-A044-A4BE-75A331E9C2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3185-0642-BC32-3546D2050852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89C61D2F-9243-074B-8F37-8706C6BA83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3185-0642-BC32-3546D2050852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E45F58DE-9CD9-A349-84A1-0E75BE2514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3185-0642-BC32-3546D2050852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3E5E1C90-D218-204F-B80B-BDF03118AE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3185-0642-BC32-3546D2050852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3A795B55-C285-BA4C-8BE6-A7658D8273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3185-0642-BC32-3546D2050852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9437205E-CCB3-6240-9169-11A6343D43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3185-0642-BC32-3546D2050852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544D6F9D-AB65-C14E-B9D5-9F7B30B805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3185-0642-BC32-3546D2050852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F6E826DA-DBF9-FC46-A777-CC932204C6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3185-0642-BC32-3546D2050852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0E0632CF-F75C-8A4E-A8F6-397228CA15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3185-0642-BC32-3546D2050852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B11B1A6A-CA59-8C46-8B2C-6146D37D16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3185-0642-BC32-3546D2050852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58B5456E-2772-424F-BDF1-FF519FEF8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3185-0642-BC32-3546D2050852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08640039-00E9-3942-9290-05F9CC21FE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3185-0642-BC32-3546D2050852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FB9105E1-09FC-7E46-AA89-BF87DC9F39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3185-0642-BC32-3546D2050852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DD59ADCD-BA9D-2B4F-977D-86D1AB06D2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3185-0642-BC32-3546D2050852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3A36F405-82D9-D549-BE99-8A456C5241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3185-0642-BC32-3546D2050852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253E5A9A-B775-A548-87A9-26B928A1B4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3185-0642-BC32-3546D2050852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79090B88-AE18-4840-A7CF-83B60F9C57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3185-0642-BC32-3546D2050852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DF7DF49A-8C87-E542-9E9E-A9E59C14E2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3185-0642-BC32-3546D2050852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EDBF42DB-BFCB-B249-9AF5-EB6F0DF60B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3185-0642-BC32-3546D2050852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70364864-AA72-2E4A-B0B4-A9B2C0FB4D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3185-0642-BC32-3546D2050852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FF5E6069-E4BA-CD43-ACDD-C02FFE7111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3185-0642-BC32-3546D2050852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E87C97F7-7F15-CB4E-A301-025C3E8DD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3185-0642-BC32-3546D2050852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35CF8CE5-98D1-D841-93DE-5027C4EC1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3185-0642-BC32-3546D2050852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FEA2F7A8-5B8F-E845-9B4A-E5D13AAB4F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3185-0642-BC32-3546D2050852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C38BDC56-AC54-7642-8B56-3DD2149DE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3185-0642-BC32-3546D2050852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43C08D41-3B79-994B-99DF-5D2F7F3267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3185-0642-BC32-3546D2050852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E24278AB-0515-7945-B672-B63F93533F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3185-0642-BC32-3546D2050852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7F3FE996-9BD2-6444-A21C-2D58C198C2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3185-0642-BC32-3546D2050852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4EFCAF17-326D-8040-AF28-8EC4F5918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3185-0642-BC32-3546D2050852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176AD076-79A2-9E48-A91C-64ABC6CF14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3185-0642-BC32-3546D2050852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EED6FFAE-37E2-8B49-A12D-3674163F6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3185-0642-BC32-3546D2050852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EAD91E46-6B8F-D745-8B89-CD2E39F514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3185-0642-BC32-3546D2050852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BD34F21F-2EEC-6546-A1C9-B32D37FBF4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3185-0642-BC32-3546D2050852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3D85B27B-EABA-444F-BD7A-E7005F4340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3185-0642-BC32-3546D2050852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5DBD416F-3E8A-554F-B69B-147CBF5907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3185-0642-BC32-3546D2050852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682E725A-3F60-E244-8856-5EBD84B181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3185-0642-BC32-3546D2050852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9E97A402-387E-884E-BBAB-C64883E0B7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3185-0642-BC32-3546D2050852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622E24FE-9FC6-D349-B6FF-4B1DA7E164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3185-0642-BC32-3546D2050852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316A7AA3-FE0B-5644-AE3C-BBC39BFE52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3185-0642-BC32-3546D2050852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8900E104-A22C-584B-85CB-8C0631F328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3185-0642-BC32-3546D2050852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5CC883E3-C4E8-B544-B0E4-DB050C00B1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3185-0642-BC32-3546D2050852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B9A74868-A756-EB4D-8E37-575FC47164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3185-0642-BC32-3546D2050852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F5357522-F351-3C4B-8757-49980C60E8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3185-0642-BC32-3546D2050852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9F3D706D-5667-154C-A723-7C4665A4E7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3185-0642-BC32-3546D2050852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56B0ECFA-56C6-744A-A2BC-1B34DF8829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3185-0642-BC32-3546D2050852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60631216-7402-A34B-888D-B845BED8C2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3185-0642-BC32-3546D2050852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1339958E-E9B3-DD4B-AEE8-16BDEF454C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3185-0642-BC32-3546D2050852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3803C69D-1276-F742-99B5-2CD6478D6F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3185-0642-BC32-3546D2050852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A04F1241-93CC-514C-B387-0804FD3FC3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3185-0642-BC32-3546D2050852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B4C3FE27-BC29-D440-82F1-9D7949BEA1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3185-0642-BC32-3546D2050852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08F56DEE-C1B8-F54C-8643-01A1727B6B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3185-0642-BC32-3546D2050852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077AF13A-F609-D041-B0CC-C4F45B8407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3185-0642-BC32-3546D2050852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664EAC48-B2C3-094F-A9C5-C405278657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3185-0642-BC32-3546D2050852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B6733B74-C1D3-0E45-8749-C2D7C7B8A6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3185-0642-BC32-3546D2050852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6BFB6A4A-C159-6D4C-A726-F9AFE39A69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3185-0642-BC32-3546D2050852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85ED886E-9E8E-DD4C-9826-F6256E2CEF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3185-0642-BC32-3546D2050852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4CD24A81-0C64-1547-8539-E440BFCB3A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3185-0642-BC32-3546D2050852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84C8338D-ECF9-594E-96AB-00C5914D50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3185-0642-BC32-3546D2050852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45D19724-807C-9247-8AB2-EAD06DE1BF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SCORECHART!$Y$203:$Y$396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SCORECHART!$AA$203:$AA$396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SCORECHART!$AB$203:$AB$396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3185-0642-BC32-3546D2050852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3185-0642-BC32-3546D2050852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SCORECHART!$E$289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SCORECHART!$F$289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SCORECHART!$I$289</c15:f>
                <c15:dlblRangeCache>
                  <c:ptCount val="1"/>
                  <c:pt idx="0">
                    <c:v>FLEX!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3185-0642-BC32-3546D2050852}"/>
            </c:ext>
          </c:extLst>
        </c:ser>
        <c:ser>
          <c:idx val="17"/>
          <c:order val="19"/>
          <c:tx>
            <c:strRef>
              <c:f>SCORECHART!$I$273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FCF45A29-7DC9-FE46-8943-01E6673FA195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3185-0642-BC32-3546D20508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SCORECHART!$J$274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SCORECHART!$K$274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SCORECHART!$L$274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3185-0642-BC32-3546D2050852}"/>
            </c:ext>
          </c:extLst>
        </c:ser>
        <c:ser>
          <c:idx val="20"/>
          <c:order val="20"/>
          <c:tx>
            <c:strRef>
              <c:f>SCORECHART!$J$311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3185-0642-BC32-3546D2050852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3185-0642-BC32-3546D2050852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SCORECHART!$L$318:$L$319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SCORECHART!$M$318:$M$319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SCORECHART!$N$318:$N$319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3185-0642-BC32-3546D2050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SCORECHART!$CF$76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18F1-7C42-BA04-1E9947A712FF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SCORECHART!$CD$82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SCORECHART!$CE$82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SCORECHART!$CF$82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8F1-7C42-BA04-1E9947A712FF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18F1-7C42-BA04-1E9947A712FF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SCORECHART!$CH$82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SCORECHART!$CI$82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SCORECHART!$CJ$82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8F1-7C42-BA04-1E9947A712FF}"/>
            </c:ext>
          </c:extLst>
        </c:ser>
        <c:ser>
          <c:idx val="0"/>
          <c:order val="2"/>
          <c:tx>
            <c:strRef>
              <c:f>SCORECHART!$CS$50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SCORECHART!$CR$51:$CR$195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SCORECHART!$CS$51:$CS$195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8F1-7C42-BA04-1E9947A712FF}"/>
            </c:ext>
          </c:extLst>
        </c:ser>
        <c:ser>
          <c:idx val="1"/>
          <c:order val="3"/>
          <c:tx>
            <c:strRef>
              <c:f>SCORECHART!$CT$50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SCORECHART!$CR$51:$CR$195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SCORECHART!$CT$51:$CT$195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8F1-7C42-BA04-1E9947A712FF}"/>
            </c:ext>
          </c:extLst>
        </c:ser>
        <c:ser>
          <c:idx val="19"/>
          <c:order val="4"/>
          <c:tx>
            <c:strRef>
              <c:f>SCORECHART!$CU$50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SCORECHART!$CR$51:$CR$195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SCORECHART!$CU$51:$CU$195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8F1-7C42-BA04-1E9947A712FF}"/>
            </c:ext>
          </c:extLst>
        </c:ser>
        <c:ser>
          <c:idx val="2"/>
          <c:order val="5"/>
          <c:tx>
            <c:strRef>
              <c:f>SCORECHART!$CV$50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SCORECHART!$CR$51:$CR$195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SCORECHART!$CV$51:$CV$195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8F1-7C42-BA04-1E9947A712FF}"/>
            </c:ext>
          </c:extLst>
        </c:ser>
        <c:ser>
          <c:idx val="3"/>
          <c:order val="6"/>
          <c:tx>
            <c:strRef>
              <c:f>SCORECHART!$CG$114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SCORECHART!$CD$116:$CD$122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SCORECHART!$CG$116:$CG$122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8F1-7C42-BA04-1E9947A712FF}"/>
            </c:ext>
          </c:extLst>
        </c:ser>
        <c:ser>
          <c:idx val="10"/>
          <c:order val="7"/>
          <c:tx>
            <c:strRef>
              <c:f>SCORECHART!$CD$114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68B16847-ED84-1548-B14C-46859B0FF8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265C653-3B7A-EC44-8DB0-18ED638573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2139245-8C99-EC41-9D9F-293DED53CD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549C7A-CA55-774A-BFDB-F3D4BE2313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8F1-7C42-BA04-1E9947A712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4733169-17A7-3740-B01F-DED32EB49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291CA6F-445B-6C4B-9257-0DDF9494D3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E6C5BC6-CFB0-C342-8B2C-9819E02760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SCORECHART!$CD$116:$CD$122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SCORECHART!$CE$116:$CE$122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SCORECHART!$CF$116:$CF$122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8F1-7C42-BA04-1E9947A712FF}"/>
            </c:ext>
          </c:extLst>
        </c:ser>
        <c:ser>
          <c:idx val="9"/>
          <c:order val="8"/>
          <c:tx>
            <c:strRef>
              <c:f>SCORECHART!$CF$125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85C0E4D-1CBC-3648-B8C4-027FAC0BF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D7DDFD3-744D-F946-BBDA-23123EA480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4C1560E-F6B6-9145-9CE6-57CB67B3D9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FB3E3F8-10C2-874A-83BA-F5E090F85F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8F1-7C42-BA04-1E9947A712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579BB86-765D-E648-8A7E-56B45D69C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69CB20D-2567-C849-A445-B129D3B486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7A37577-7D17-A243-8230-678C50D462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8F1-7C42-BA04-1E9947A712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2F76E98-1988-924B-9708-635E44F8F8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SCORECHART!$CD$126:$CD$133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SCORECHART!$CE$126:$CE$133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SCORECHART!$CF$126:$CF$133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18F1-7C42-BA04-1E9947A712FF}"/>
            </c:ext>
          </c:extLst>
        </c:ser>
        <c:ser>
          <c:idx val="8"/>
          <c:order val="9"/>
          <c:tx>
            <c:strRef>
              <c:f>SCORECHART!$CD$136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5131474-34EA-5745-8950-F6C9613E7B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8157CA5-965B-6847-AB9A-5635BB6C58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C267D4-01C9-5347-9B99-DD713287E9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435072B-66D7-6042-8386-95D89ADE98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8F1-7C42-BA04-1E9947A712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A3A81B2-53D9-AE45-BF33-EFF9FE3235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DFE054C-B692-6844-B74A-5486662B8E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D441518-2B1B-1E4B-8DE4-CAD7438A80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SCORECHART!$CD$137:$CD$143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SCORECHART!$CE$137:$CE$143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SCORECHART!$CG$137:$CG$143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18F1-7C42-BA04-1E9947A712FF}"/>
            </c:ext>
          </c:extLst>
        </c:ser>
        <c:ser>
          <c:idx val="11"/>
          <c:order val="10"/>
          <c:tx>
            <c:strRef>
              <c:f>SCORECHART!$CB$156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D9AE78D4-6441-4545-8DD4-73CFEC9DD8DE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38A0D55-CC73-214D-AD2E-46159CF09B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8216A10-83E6-9C44-982A-A85965915B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CD25AA5-2BB1-6E47-9996-817E9A0BEB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8F1-7C42-BA04-1E9947A712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7817C15-46F1-6A4F-B2C1-F629552592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206136F-230B-6742-9475-D77DED7246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18F1-7C42-BA04-1E9947A712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9FFFAB3-ED52-5A40-BA8F-E4830CD921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SCORECHART!$CD$158:$CD$165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SCORECHART!$CE$158:$CE$165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SCORECHART!$CH$158:$CH$165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18F1-7C42-BA04-1E9947A712FF}"/>
            </c:ext>
          </c:extLst>
        </c:ser>
        <c:ser>
          <c:idx val="4"/>
          <c:order val="11"/>
          <c:tx>
            <c:strRef>
              <c:f>SCORECHART!$CD$146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18F1-7C42-BA04-1E9947A712F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3DAA92B0-4716-5044-91D3-40D054BEDCB5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E032C9-4647-664F-B50C-87CF82F4FD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2F78A1-9075-BF42-9F0F-29D691D9AA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EFD2531-6603-6C44-AA29-468F31BB8D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8F1-7C42-BA04-1E9947A712F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EEA24BDD-AB26-4C4F-8A29-4C5E3EC59BF8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68CC1D9-D795-524A-A104-0AB03B286F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74B962A-0702-1A41-B119-D4F8404412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8F1-7C42-BA04-1E9947A712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9AAD7A3-FE75-FD48-9C44-D3AC756019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SCORECHART!$CD$147:$CD$154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SCORECHART!$CE$147:$CE$154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SCORECHART!$CF$147:$CF$154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18F1-7C42-BA04-1E9947A712FF}"/>
            </c:ext>
          </c:extLst>
        </c:ser>
        <c:ser>
          <c:idx val="12"/>
          <c:order val="12"/>
          <c:tx>
            <c:strRef>
              <c:f>SCORECHART!$CB$177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8F1-7C42-BA04-1E9947A712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8F1-7C42-BA04-1E9947A712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SCORECHART!$CD$179:$CD$186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SCORECHART!$CE$179:$CE$186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SCORECHART!$CH$179:$CH$186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18F1-7C42-BA04-1E9947A712FF}"/>
            </c:ext>
          </c:extLst>
        </c:ser>
        <c:ser>
          <c:idx val="5"/>
          <c:order val="13"/>
          <c:tx>
            <c:strRef>
              <c:f>SCORECHART!$CD$167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18F1-7C42-BA04-1E9947A712F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18F1-7C42-BA04-1E9947A712FF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8F1-7C42-BA04-1E9947A712FF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8F1-7C42-BA04-1E9947A712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SCORECHART!$CD$168:$CD$175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SCORECHART!$CE$168:$CE$175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SCORECHART!$CF$168:$CF$175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18F1-7C42-BA04-1E9947A712FF}"/>
            </c:ext>
          </c:extLst>
        </c:ser>
        <c:ser>
          <c:idx val="6"/>
          <c:order val="14"/>
          <c:tx>
            <c:strRef>
              <c:f>SCORECHART!$CB$105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83DD87F6-73EF-3343-BE33-0FFE301B085A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SCORECHART!$CD$105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SCORECHART!$CE$105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SCORECHART!$CK$105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18F1-7C42-BA04-1E9947A712FF}"/>
            </c:ext>
          </c:extLst>
        </c:ser>
        <c:ser>
          <c:idx val="16"/>
          <c:order val="15"/>
          <c:tx>
            <c:strRef>
              <c:f>SCORECHART!$CB$106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B2EE2E0C-FE0A-134B-859E-50A5596F6366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SCORECHART!$CD$106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SCORECHART!$CE$106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SCORECHART!$CK$106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18F1-7C42-BA04-1E9947A712FF}"/>
            </c:ext>
          </c:extLst>
        </c:ser>
        <c:ser>
          <c:idx val="7"/>
          <c:order val="16"/>
          <c:tx>
            <c:strRef>
              <c:f>SCORECHART!$CB$110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SCORECHART!$CD$110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SCORECHART!$CE$110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SCORECHART!$CK$110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18F1-7C42-BA04-1E9947A712FF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13D618B-888D-D448-A4E8-C271E31BDA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D9EE8BA-6E52-FE4D-9925-626D46ADEF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18F1-7C42-BA04-1E9947A712F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A086A39-8021-AC45-A64D-33C2D86734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18F1-7C42-BA04-1E9947A712F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8C72C58-6D26-A04B-89D5-81234A3869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18F1-7C42-BA04-1E9947A712F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E0CF701-EFD1-B440-B146-874C01165A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18F1-7C42-BA04-1E9947A712F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AA5FBCB-9412-3D49-9682-A55BB4459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18F1-7C42-BA04-1E9947A712F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ACA68E5-3EA1-B94C-9834-1E87B304A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18F1-7C42-BA04-1E9947A712F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208D2F6-9F11-8347-876B-B777BA02AE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18F1-7C42-BA04-1E9947A712F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6830BC5-227E-9F4F-9678-76159AB98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18F1-7C42-BA04-1E9947A712F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24BAB4D-15E7-2A4D-933F-1187D2E0F3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18F1-7C42-BA04-1E9947A712F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9DDC9C4-5A22-9E49-AD17-3A30A1281E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18F1-7C42-BA04-1E9947A712F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AE5B409-52C6-A045-819D-50E62F8844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18F1-7C42-BA04-1E9947A712FF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EFBC4D81-24B0-5740-8BF2-D33C4B1B2D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18F1-7C42-BA04-1E9947A712FF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2D60BAB-8B6A-EF48-A870-1662307BE6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18F1-7C42-BA04-1E9947A712FF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03215C22-E18B-6446-8E8D-184953E24E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18F1-7C42-BA04-1E9947A712FF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4B918AA-FDCA-E44E-AB45-95AD00E462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18F1-7C42-BA04-1E9947A712FF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911A5961-888F-AB47-831E-ED8C5CE92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18F1-7C42-BA04-1E9947A712FF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4CB1A13-0E54-FB4B-BEFF-2E9A94D4C9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18F1-7C42-BA04-1E9947A712FF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72644FA-B6FA-2846-8549-480BCE8CA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18F1-7C42-BA04-1E9947A712FF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B53FBDC-80EF-1749-A035-98535D3386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18F1-7C42-BA04-1E9947A712FF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273D5C2-603E-074C-8D69-7887B65C39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18F1-7C42-BA04-1E9947A712FF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1C29250A-4782-6A4F-95DD-B726287519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18F1-7C42-BA04-1E9947A712FF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8FBE07FC-286C-EA4E-9A81-882BDB7D69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18F1-7C42-BA04-1E9947A712FF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AE40A04-9C8C-1246-BCBA-1823334FE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18F1-7C42-BA04-1E9947A712FF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83914DB-B717-4448-BF46-FDE8634AE5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18F1-7C42-BA04-1E9947A712FF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096767A-974B-0E44-8C8E-B9C54782EE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18F1-7C42-BA04-1E9947A712FF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1680DF8-0CA6-AC4D-92BB-AFE2981AFE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18F1-7C42-BA04-1E9947A712FF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76371D5-CB3D-C443-B0E3-20100E5F2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18F1-7C42-BA04-1E9947A712FF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606AF24-A931-094B-B48C-B0048BD8A6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18F1-7C42-BA04-1E9947A712FF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B3E26991-2CED-8D45-9B18-D41C489C4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18F1-7C42-BA04-1E9947A712FF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48E389CB-F6F6-844C-8C3C-DF881B5E7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18F1-7C42-BA04-1E9947A712FF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BC76B1E6-FA7F-514D-AE77-A94B87F4F0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18F1-7C42-BA04-1E9947A712FF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C4F2AA89-8A59-7341-8DC7-15ECA7938A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18F1-7C42-BA04-1E9947A712FF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A8E157B1-4EB6-D449-A1E0-932F8D4000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18F1-7C42-BA04-1E9947A712FF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08EF62C6-0B6D-5141-80A9-71240800A9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18F1-7C42-BA04-1E9947A712FF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0F2B22B-261C-1048-9CFF-4D60A2CBBF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18F1-7C42-BA04-1E9947A712FF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65AC7C75-DF6C-6949-A798-2B1BE034E1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18F1-7C42-BA04-1E9947A712FF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A61FDDEB-D2F4-0143-94FB-D6AC77E821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18F1-7C42-BA04-1E9947A712FF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8F171E2C-00DC-AC44-BD78-660429B142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18F1-7C42-BA04-1E9947A712FF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44D6D1E-D292-524D-87BF-D68F7418D0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18F1-7C42-BA04-1E9947A712FF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D54E7EA3-C7BE-B44F-A070-15B40A8DC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18F1-7C42-BA04-1E9947A712FF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7F242C39-E1CF-9043-8558-64A8B2D730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18F1-7C42-BA04-1E9947A712FF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558A124E-E2F0-2E43-BD94-9FDF7876E3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18F1-7C42-BA04-1E9947A712FF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7106AD9A-4EBC-A540-B2B5-48D6874202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18F1-7C42-BA04-1E9947A712FF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70DF2DC9-C539-4B4D-9129-37D6903A5C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18F1-7C42-BA04-1E9947A712FF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B0DD5598-3917-6441-BBAE-665774CF41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18F1-7C42-BA04-1E9947A712FF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9296EE7-2D80-824C-86C1-79A68D607D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18F1-7C42-BA04-1E9947A712FF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30702C3E-56A2-9E49-8E02-A7E22C5FCB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18F1-7C42-BA04-1E9947A712FF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759CBEEA-6E8C-3C49-8089-011059B0BA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18F1-7C42-BA04-1E9947A712FF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C19D1283-C3D1-5A48-9A5E-CA7A13F82E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18F1-7C42-BA04-1E9947A712FF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B627A459-EF28-0D4A-9C97-E8FBF1990B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18F1-7C42-BA04-1E9947A712FF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FC287F21-95F7-AA45-8CA7-45CE347EEB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18F1-7C42-BA04-1E9947A712FF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EF9393BB-8102-BC43-A54B-6C0508419D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18F1-7C42-BA04-1E9947A712FF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AF4F1056-B882-2A4B-877B-C5F4F9B767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18F1-7C42-BA04-1E9947A712FF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E725C0DB-1105-7643-9472-0BD429248F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18F1-7C42-BA04-1E9947A712FF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01DF9A3C-3E1B-F34C-AA87-3D7A7C7F50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18F1-7C42-BA04-1E9947A712FF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57C0306F-3BCA-5142-B7C0-64D9B432CA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18F1-7C42-BA04-1E9947A712FF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BE2B22F7-BA3D-AD48-98B4-A2336F366D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18F1-7C42-BA04-1E9947A712FF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A8EB554A-4DA0-F349-9DF1-9A0EEC0053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18F1-7C42-BA04-1E9947A712FF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4EC9B3D3-70F3-0F42-A458-6C7A8CD93B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18F1-7C42-BA04-1E9947A712FF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358263CA-95A5-6148-A815-14D12FE5F6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18F1-7C42-BA04-1E9947A712FF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07BBCAC8-A945-0046-A519-6111272558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18F1-7C42-BA04-1E9947A712FF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0D38B1E4-AE81-E547-8094-8D263323C1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18F1-7C42-BA04-1E9947A712FF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A4D6F2A-A0B8-D24C-A16D-5F0883D034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18F1-7C42-BA04-1E9947A712FF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ADE14DB4-594C-8C45-B0F5-5214D51FCA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18F1-7C42-BA04-1E9947A712FF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0882CFA7-64C1-0149-94F8-9E7314D5BA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18F1-7C42-BA04-1E9947A712FF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D222490-17DA-8E4F-8602-1F2BF25D62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18F1-7C42-BA04-1E9947A712FF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F8090DE9-926A-C140-A9F8-B09BF2A759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18F1-7C42-BA04-1E9947A712FF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CFA53598-3B28-CB40-8939-3A410771BE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18F1-7C42-BA04-1E9947A712FF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40954201-695B-3641-ADE1-793F4F2339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18F1-7C42-BA04-1E9947A712FF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5310C549-6B40-AD49-8964-D5E2E19040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18F1-7C42-BA04-1E9947A712FF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B485F22-4965-FA42-818F-116FAED71E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18F1-7C42-BA04-1E9947A712FF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5558FCF6-DC50-F540-9834-A4D9F40E97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18F1-7C42-BA04-1E9947A712FF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AC31E090-B58F-C247-B2F9-BAA27BDE66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18F1-7C42-BA04-1E9947A712FF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DD7D3794-7F02-4448-AF27-E8E8C0B11B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18F1-7C42-BA04-1E9947A712FF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30C225F6-009D-204A-8808-B9FD09B00D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18F1-7C42-BA04-1E9947A712FF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091372E6-02B2-044F-AF21-AE03788627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18F1-7C42-BA04-1E9947A712FF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82474B5A-4893-7148-9A1D-1438718AF6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18F1-7C42-BA04-1E9947A712FF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F8B95C9F-A4AD-3840-B6FB-E6E9BD0ADA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18F1-7C42-BA04-1E9947A712FF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44D95B56-CF5F-0C4D-88CD-4BDC80E8E6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18F1-7C42-BA04-1E9947A712FF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BE687CBC-94D0-2449-9797-F9B69F1FCD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18F1-7C42-BA04-1E9947A712FF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FE6AED69-1E23-AA4F-813A-870BD0BAD8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18F1-7C42-BA04-1E9947A712FF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135485F3-9990-1241-8F18-481A426BCE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18F1-7C42-BA04-1E9947A712FF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3289B96C-A0C9-D642-980D-7B1FF9197A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18F1-7C42-BA04-1E9947A712FF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CE9980EC-EB71-924E-BAAC-42836B83CC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18F1-7C42-BA04-1E9947A712FF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FF39B5CD-9E41-454F-8C78-7378BB4519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18F1-7C42-BA04-1E9947A712FF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6A11496F-C7C9-9647-9B61-EA71AA571F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18F1-7C42-BA04-1E9947A712FF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5770FB88-F80A-E946-BBA6-024D561D0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18F1-7C42-BA04-1E9947A712FF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56E4ABC3-372B-9748-A7FA-E61866DDB5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18F1-7C42-BA04-1E9947A712FF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4E9C75A0-386C-F14D-A135-AE12CB614A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18F1-7C42-BA04-1E9947A712FF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E4FEE7F5-0EBC-A34D-9B3E-1AE7BA0E63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18F1-7C42-BA04-1E9947A712FF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1B81A180-1CBB-7341-83D9-DEA84D38D5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18F1-7C42-BA04-1E9947A712FF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0640133E-0009-8B49-9CE0-8531448E35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18F1-7C42-BA04-1E9947A712FF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805DBB28-F2C1-1241-90DE-7EE9037E13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18F1-7C42-BA04-1E9947A712FF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0A0E6339-3139-0849-AA73-78C4DCC427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18F1-7C42-BA04-1E9947A712FF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465C73AA-2E26-EF45-B87C-33C7941374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18F1-7C42-BA04-1E9947A712FF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4B46A68E-CF20-A348-B852-E1B1EE0CF9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18F1-7C42-BA04-1E9947A712FF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E17F4074-F90C-3849-B6B9-C7613B2550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18F1-7C42-BA04-1E9947A712FF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787050AA-C46B-A54C-AA01-4C5317F63B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18F1-7C42-BA04-1E9947A712FF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EB098AAD-18F1-094B-B176-B6EB5A6325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18F1-7C42-BA04-1E9947A712FF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6B4E532B-485A-E34C-B046-406F019AAD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18F1-7C42-BA04-1E9947A712FF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9B07A232-E1E2-3B41-BB79-BE63F0C1A7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18F1-7C42-BA04-1E9947A712FF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79D54E30-1B3F-6E4D-9E2D-55FE312BFC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18F1-7C42-BA04-1E9947A712FF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50B835DE-C6FA-084E-9128-AA5D943D0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18F1-7C42-BA04-1E9947A712FF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FBC2529B-89C2-F944-9C18-A623DAB76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18F1-7C42-BA04-1E9947A712FF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A974AF52-5ACD-E443-81EC-17268C7A9F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18F1-7C42-BA04-1E9947A712FF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741BAEA6-CAE4-F943-8A66-CB58C4A7B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18F1-7C42-BA04-1E9947A712FF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B4D02B7C-E740-6746-824E-F59F2C8E79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18F1-7C42-BA04-1E9947A712FF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21586060-9CB5-834F-9656-5261686D78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18F1-7C42-BA04-1E9947A712FF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77FCA3BB-0E3B-4D4E-B999-CD25D56BB6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18F1-7C42-BA04-1E9947A712FF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0C4BEE04-A047-F24B-A8B4-6876038F82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18F1-7C42-BA04-1E9947A712FF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11E26E2B-E571-CA4D-9FBB-F519179818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18F1-7C42-BA04-1E9947A712FF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5F4F2464-6918-3D40-A232-79027E1F57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18F1-7C42-BA04-1E9947A712FF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B0276F4D-2032-484B-AF83-68435DFC79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18F1-7C42-BA04-1E9947A712FF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CE3BDADD-C378-564E-B877-87BF4E8142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18F1-7C42-BA04-1E9947A712FF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64E57CB7-0603-EF42-9260-0AB1F8A9DC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18F1-7C42-BA04-1E9947A712FF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DD3AEB84-EDA5-974B-8AF8-D287CC5F6E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18F1-7C42-BA04-1E9947A712FF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3A8AA613-CAF0-5549-96F7-778B401A8B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18F1-7C42-BA04-1E9947A712FF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78D7458C-5F23-0B4A-9350-34E87BA62B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18F1-7C42-BA04-1E9947A712FF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9F37BEF8-08A4-0042-9D70-81B155BC49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18F1-7C42-BA04-1E9947A712FF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E615D212-65E8-3C4A-8833-132E7D4775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18F1-7C42-BA04-1E9947A712FF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46F4165F-B14F-6D4F-B8A1-D32EC13EBA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18F1-7C42-BA04-1E9947A712FF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90829F3E-B019-C041-8AD5-0669642790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18F1-7C42-BA04-1E9947A712FF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D203EF03-7370-D34F-9EF5-AE1393EBAE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18F1-7C42-BA04-1E9947A712FF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BB69AF68-2152-144A-931B-87C9EAA26C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18F1-7C42-BA04-1E9947A712FF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D99D0DD2-FBCE-BD42-877E-E4FF6725F6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18F1-7C42-BA04-1E9947A712FF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8D98ABC7-E2D0-CE4A-849C-B6252061D8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18F1-7C42-BA04-1E9947A712FF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96F353F2-EE38-B440-A41A-85D874A00D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18F1-7C42-BA04-1E9947A712FF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FDE6E7DC-CF9A-414E-81AF-52DE03B4D6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18F1-7C42-BA04-1E9947A712FF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CF167B16-5A3C-A446-A4FB-4D69C7136E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18F1-7C42-BA04-1E9947A712FF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B0025E97-55C5-9945-A7C4-D05B5711A3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18F1-7C42-BA04-1E9947A712FF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B00D7804-D4CE-8E4D-9800-4AF2A48D27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18F1-7C42-BA04-1E9947A712FF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D464CE80-D39C-1041-A049-80D6A040EA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18F1-7C42-BA04-1E9947A712FF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34FED5E1-C403-4540-AA7E-11CCFDB199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18F1-7C42-BA04-1E9947A712FF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AEAE8D42-D9FA-5540-B4E3-EA619904A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18F1-7C42-BA04-1E9947A712FF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8D461277-0FE2-CD40-9637-964DFCFEB4A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18F1-7C42-BA04-1E9947A712FF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2EFFB1B6-AA37-1548-8D35-258F705C43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18F1-7C42-BA04-1E9947A712FF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074AC44E-4673-A543-8A6D-E26910B7F9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18F1-7C42-BA04-1E9947A712FF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4A532E5E-2B68-4645-8C75-536A92EA28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18F1-7C42-BA04-1E9947A712FF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044D4937-15D4-8A4C-B64C-A1C7BC6C04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18F1-7C42-BA04-1E9947A712FF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3F7289C7-2BB2-314D-8DAB-A54FAE8F21B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18F1-7C42-BA04-1E9947A712FF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368A5E9A-129B-BD4A-8AC6-676620A19C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18F1-7C42-BA04-1E9947A712FF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06AEAC95-5D7C-144A-90E3-8C9A215F2D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18F1-7C42-BA04-1E9947A712FF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8F0182D6-2748-0643-92C1-8468426E18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18F1-7C42-BA04-1E9947A712FF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ADBCE773-8554-3640-A137-EA4AD176AF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18F1-7C42-BA04-1E9947A712FF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3752F7FC-1074-9E40-ADED-53CEE5EEC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18F1-7C42-BA04-1E9947A712FF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FAE9771A-6DC0-0849-BFB3-D1D6F20B63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18F1-7C42-BA04-1E9947A712FF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3133D73C-00B0-6F41-B26D-34D8C1E5E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18F1-7C42-BA04-1E9947A712FF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0664F306-46B1-FC4B-9E99-9C3CF8020D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18F1-7C42-BA04-1E9947A712FF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5460E774-3A62-7E4D-AD58-C4D12B43AE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18F1-7C42-BA04-1E9947A712FF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EB00CA4A-7FD1-3042-B75C-46BBBD7CAA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18F1-7C42-BA04-1E9947A712FF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71D3A40B-DE81-034C-B0F8-CD070DB744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18F1-7C42-BA04-1E9947A712FF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869208DF-DC6A-F144-8779-11709189F1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18F1-7C42-BA04-1E9947A712FF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AA5C5363-6362-3148-A081-028AFEF4B7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18F1-7C42-BA04-1E9947A712FF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F92EE67A-02F1-6247-9FF8-0366473AFA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18F1-7C42-BA04-1E9947A712FF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94AE8CD7-1D5D-3F44-9182-D38D309A6B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18F1-7C42-BA04-1E9947A712FF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680F4077-759A-BC4C-B7F4-7B256AF68D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18F1-7C42-BA04-1E9947A712FF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799E5489-03A6-3040-A79A-189D64DC7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18F1-7C42-BA04-1E9947A712FF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C82A2335-A5C4-6646-A2B9-520D26082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18F1-7C42-BA04-1E9947A712FF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9C912CF9-5954-0E4E-A22E-78634EC504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18F1-7C42-BA04-1E9947A712FF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8AB6A4DC-167A-5649-AE28-62712503A9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18F1-7C42-BA04-1E9947A712FF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3C9BCA99-0B82-CD4A-80D9-4A68CFC825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18F1-7C42-BA04-1E9947A712FF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3434B31E-3ED2-C547-964F-97419AFAAC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18F1-7C42-BA04-1E9947A712FF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3886BEEB-46EF-9740-9582-74BE061421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18F1-7C42-BA04-1E9947A712FF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2E08DE16-BD73-8B40-A7BD-9528205BBD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18F1-7C42-BA04-1E9947A712FF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024745CA-18AA-C643-A14D-DCA7B641A9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18F1-7C42-BA04-1E9947A712FF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B7DB6600-D2CD-E54B-B1C8-E78EE80F44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18F1-7C42-BA04-1E9947A712FF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336BEBCC-8752-A042-94AD-975963F7F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18F1-7C42-BA04-1E9947A712FF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61E31A75-D435-8C44-A80E-5FEC2CF21D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18F1-7C42-BA04-1E9947A712FF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71599C2C-6D5F-054E-BAF5-29B524BF25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18F1-7C42-BA04-1E9947A712FF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D371DE55-6D66-1445-A356-023D33E763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18F1-7C42-BA04-1E9947A712FF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3F795FD6-9ECB-584A-8048-EEEE8A65B2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18F1-7C42-BA04-1E9947A712FF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002E37F4-6632-224E-BBA0-3C9EE5320F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18F1-7C42-BA04-1E9947A712FF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3F05D191-933A-6843-8EC7-A3C1D181A2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18F1-7C42-BA04-1E9947A712FF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553A9A3A-44D0-3345-BAA2-B22AB2DC3B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18F1-7C42-BA04-1E9947A712FF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40D3B373-9548-D045-96F9-B46A7ABD12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18F1-7C42-BA04-1E9947A712FF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E971ED2C-C196-E949-8F8F-F3723625F6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18F1-7C42-BA04-1E9947A712FF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1C32A32F-CDC7-7F41-A547-1777AEA825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18F1-7C42-BA04-1E9947A712FF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34BC5F28-204E-7442-BCDD-418314CB7F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18F1-7C42-BA04-1E9947A712FF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E90F60D1-A175-8C45-840F-F225DE4BD3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18F1-7C42-BA04-1E9947A712FF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6350BD0D-C307-B040-93F7-C86C71007A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18F1-7C42-BA04-1E9947A712FF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98E03B1E-4FB6-A743-AA7C-71322180FE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18F1-7C42-BA04-1E9947A712FF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4C1C79CB-4207-DF4A-99FF-5CE5B6B65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18F1-7C42-BA04-1E9947A712FF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64F6D3B4-CB33-AD46-AFAA-EFE0678D35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18F1-7C42-BA04-1E9947A712FF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5A87C015-4AFC-FE4A-8064-4CCE2FC096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18F1-7C42-BA04-1E9947A712FF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EE0BC936-F365-024F-A8E4-16EFFFB637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18F1-7C42-BA04-1E9947A712FF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E9B9FDF9-ECAF-614D-9BF6-927198920E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18F1-7C42-BA04-1E9947A712FF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CBAA373F-700B-384B-8E8A-5FA9851CBB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18F1-7C42-BA04-1E9947A712FF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E4089261-6A4A-9442-B79B-35B0C31252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18F1-7C42-BA04-1E9947A712FF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8681BC05-1F9D-0B4B-8EC0-DD8292E129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18F1-7C42-BA04-1E9947A712FF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4BBAC0F1-596C-A941-B54F-F83D6FE2E8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18F1-7C42-BA04-1E9947A712FF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EB23599D-C60A-D349-A7A5-CFA72FF647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18F1-7C42-BA04-1E9947A712FF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140088BF-FA0E-D741-B816-2807BAD11A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18F1-7C42-BA04-1E9947A712FF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AB47AA69-B26E-274B-AA26-A14F67D2A3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SCORECHART!$CX$5:$CX$198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SCORECHART!$CZ$5:$CZ$198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SCORECHART!$DA$5:$DA$198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18F1-7C42-BA04-1E9947A712FF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18F1-7C42-BA04-1E9947A712FF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SCORECHART!$CD$91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SCORECHART!$CE$91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SCORECHART!$CH$91</c15:f>
                <c15:dlblRangeCache>
                  <c:ptCount val="1"/>
                  <c:pt idx="0">
                    <c:v>CLUTCH!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18F1-7C42-BA04-1E9947A712FF}"/>
            </c:ext>
          </c:extLst>
        </c:ser>
        <c:ser>
          <c:idx val="17"/>
          <c:order val="19"/>
          <c:tx>
            <c:strRef>
              <c:f>SCORECHART!$CH$75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2F18C3A0-3877-EE40-AB16-544477034058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18F1-7C42-BA04-1E9947A712F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SCORECHART!$CI$76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SCORECHART!$CJ$76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SCORECHART!$CK$76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18F1-7C42-BA04-1E9947A712FF}"/>
            </c:ext>
          </c:extLst>
        </c:ser>
        <c:ser>
          <c:idx val="20"/>
          <c:order val="20"/>
          <c:tx>
            <c:strRef>
              <c:f>SCORECHART!$CI$113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18F1-7C42-BA04-1E9947A712F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18F1-7C42-BA04-1E9947A712FF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SCORECHART!$CK$120:$CK$121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SCORECHART!$CL$120:$CL$121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SCORECHART!$CM$120:$CM$121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18F1-7C42-BA04-1E9947A712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SCORECHART!$CF$275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7ACC-C947-8EC6-5DA4644646FA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SCORECHART!$CD$281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SCORECHART!$CE$281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SCORECHART!$CF$281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ACC-C947-8EC6-5DA4644646FA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7ACC-C947-8EC6-5DA4644646FA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SCORECHART!$CH$281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SCORECHART!$CI$281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SCORECHART!$CJ$281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ACC-C947-8EC6-5DA4644646FA}"/>
            </c:ext>
          </c:extLst>
        </c:ser>
        <c:ser>
          <c:idx val="0"/>
          <c:order val="2"/>
          <c:tx>
            <c:strRef>
              <c:f>SCORECHART!$CS$249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SCORECHART!$CR$250:$CR$394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SCORECHART!$CS$250:$CS$394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ACC-C947-8EC6-5DA4644646FA}"/>
            </c:ext>
          </c:extLst>
        </c:ser>
        <c:ser>
          <c:idx val="1"/>
          <c:order val="3"/>
          <c:tx>
            <c:strRef>
              <c:f>SCORECHART!$CT$249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SCORECHART!$CR$250:$CR$394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SCORECHART!$CT$250:$CT$394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ACC-C947-8EC6-5DA4644646FA}"/>
            </c:ext>
          </c:extLst>
        </c:ser>
        <c:ser>
          <c:idx val="19"/>
          <c:order val="4"/>
          <c:tx>
            <c:strRef>
              <c:f>SCORECHART!$CU$249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SCORECHART!$CR$250:$CR$394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SCORECHART!$CU$250:$CU$394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ACC-C947-8EC6-5DA4644646FA}"/>
            </c:ext>
          </c:extLst>
        </c:ser>
        <c:ser>
          <c:idx val="2"/>
          <c:order val="5"/>
          <c:tx>
            <c:strRef>
              <c:f>SCORECHART!$CV$249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SCORECHART!$CR$250:$CR$394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SCORECHART!$CV$250:$CV$394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ACC-C947-8EC6-5DA4644646FA}"/>
            </c:ext>
          </c:extLst>
        </c:ser>
        <c:ser>
          <c:idx val="3"/>
          <c:order val="6"/>
          <c:tx>
            <c:strRef>
              <c:f>SCORECHART!$CG$313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SCORECHART!$CD$315:$CD$321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SCORECHART!$CG$315:$CG$321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ACC-C947-8EC6-5DA4644646FA}"/>
            </c:ext>
          </c:extLst>
        </c:ser>
        <c:ser>
          <c:idx val="10"/>
          <c:order val="7"/>
          <c:tx>
            <c:strRef>
              <c:f>SCORECHART!$CD$313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3C78CF94-984B-D34C-B487-98752ABE310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A992693-008E-CE40-8AE8-1022EB6977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38F22F9-127C-A14D-B1D6-3C53BB22C1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4B64DF7-0721-E446-959B-1E3C45AAB9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ACC-C947-8EC6-5DA4644646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0DF1C5-DE9B-174D-A408-A30D905166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B02B33B0-D8DF-5347-84C6-3C26DB925B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09EE855-0337-554B-AE13-B4AE1EF320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SCORECHART!$CD$315:$CD$321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SCORECHART!$CE$315:$CE$321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SCORECHART!$CF$315:$CF$321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ACC-C947-8EC6-5DA4644646FA}"/>
            </c:ext>
          </c:extLst>
        </c:ser>
        <c:ser>
          <c:idx val="9"/>
          <c:order val="8"/>
          <c:tx>
            <c:strRef>
              <c:f>SCORECHART!$CF$324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8D8066E-C207-1B4A-8C5E-04658FA88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3E62110-F8DB-7444-A54F-A2EA24E46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8E39C66-5C56-7648-B2E8-C5DB41A6E2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C31ABE8-A132-3C48-BF5D-A5498F8F27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7ACC-C947-8EC6-5DA4644646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3B7F695-04A6-3348-ABC7-7B3C491940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9F3FAB5-BF49-0441-B04C-B3D8605EDA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103853-8150-EA4A-B400-27C33D06F2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7ACC-C947-8EC6-5DA4644646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F5D2923-E2AA-7548-8D62-98AFCF8094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SCORECHART!$CD$325:$CD$332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SCORECHART!$CE$325:$CE$332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SCORECHART!$CF$325:$CF$332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7ACC-C947-8EC6-5DA4644646FA}"/>
            </c:ext>
          </c:extLst>
        </c:ser>
        <c:ser>
          <c:idx val="8"/>
          <c:order val="9"/>
          <c:tx>
            <c:strRef>
              <c:f>SCORECHART!$CD$335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2DE5644-C4E4-2A4F-A7EC-8CDD73C2C4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FCCAC2-1D3E-3F42-AEC5-ABEF52FCE4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2566F73-C70B-D84A-8AC5-E122982D92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4AE9DBF-0366-0041-A8CF-51A0BFF76D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7ACC-C947-8EC6-5DA4644646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77AE6F3-FBCB-0C44-B0FF-F449D8172C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F03F447-0412-634C-9C1D-2473B93532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72CBD1CA-56D3-494E-8373-F2E2CA02F3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SCORECHART!$CD$336:$CD$342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SCORECHART!$CE$336:$CE$342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SCORECHART!$CG$336:$CG$342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7ACC-C947-8EC6-5DA4644646FA}"/>
            </c:ext>
          </c:extLst>
        </c:ser>
        <c:ser>
          <c:idx val="11"/>
          <c:order val="10"/>
          <c:tx>
            <c:strRef>
              <c:f>SCORECHART!$CB$355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63E7FB84-A744-B546-A833-B0BD0B577F70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944A15C-7AFF-6244-B0C1-EBB29DCCBC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9FBDA8-6BC2-8342-A36F-07A318D351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6F8BDA-F71D-9F47-8C30-9D5A950FBC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7ACC-C947-8EC6-5DA4644646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8BF3222-CD34-134C-9879-DA6B07D3C2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8ADE081-6786-BE42-ABA4-DA3821ED9F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7ACC-C947-8EC6-5DA4644646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622A81F8-723A-3342-A81F-D0CD122914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SCORECHART!$CD$357:$CD$364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SCORECHART!$CE$357:$CE$364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SCORECHART!$CH$357:$CH$364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7ACC-C947-8EC6-5DA4644646FA}"/>
            </c:ext>
          </c:extLst>
        </c:ser>
        <c:ser>
          <c:idx val="4"/>
          <c:order val="11"/>
          <c:tx>
            <c:strRef>
              <c:f>SCORECHART!$CD$345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7ACC-C947-8EC6-5DA4644646F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21876D26-3C1D-BC46-8C75-613406108FB5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3CCD679-4909-BA4D-91E3-9D8ED9DD02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D9EB450-75B9-8349-B2A9-048E4F255D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AC937473-AE79-964E-8BE4-65D80B11C9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7ACC-C947-8EC6-5DA4644646FA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AB3126A6-5AEB-A840-A4CE-2FD0D5C0459F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A8E64AA-D0BE-1E4A-B8B3-256A37ED30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AD535E9-30FC-0B4C-A41C-77066EB7BE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7ACC-C947-8EC6-5DA4644646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DF5CDD39-3203-4F41-A068-C8D774D311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SCORECHART!$CD$346:$CD$353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SCORECHART!$CE$346:$CE$353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SCORECHART!$CF$346:$CF$353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7ACC-C947-8EC6-5DA4644646FA}"/>
            </c:ext>
          </c:extLst>
        </c:ser>
        <c:ser>
          <c:idx val="12"/>
          <c:order val="12"/>
          <c:tx>
            <c:strRef>
              <c:f>SCORECHART!$CB$376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7ACC-C947-8EC6-5DA4644646F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7ACC-C947-8EC6-5DA4644646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SCORECHART!$CD$378:$CD$385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SCORECHART!$CE$378:$CE$385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SCORECHART!$CH$378:$CH$385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7ACC-C947-8EC6-5DA4644646FA}"/>
            </c:ext>
          </c:extLst>
        </c:ser>
        <c:ser>
          <c:idx val="5"/>
          <c:order val="13"/>
          <c:tx>
            <c:strRef>
              <c:f>SCORECHART!$CD$366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7ACC-C947-8EC6-5DA4644646F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7ACC-C947-8EC6-5DA4644646FA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7ACC-C947-8EC6-5DA4644646FA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7ACC-C947-8EC6-5DA4644646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SCORECHART!$CD$367:$CD$374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SCORECHART!$CE$367:$CE$374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SCORECHART!$CF$367:$CF$374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7ACC-C947-8EC6-5DA4644646FA}"/>
            </c:ext>
          </c:extLst>
        </c:ser>
        <c:ser>
          <c:idx val="6"/>
          <c:order val="14"/>
          <c:tx>
            <c:strRef>
              <c:f>SCORECHART!$CB$304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BEA6CD0A-7372-6B49-B06A-79EC654AE046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SCORECHART!$CD$304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SCORECHART!$CE$304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SCORECHART!$CK$304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7ACC-C947-8EC6-5DA4644646FA}"/>
            </c:ext>
          </c:extLst>
        </c:ser>
        <c:ser>
          <c:idx val="16"/>
          <c:order val="15"/>
          <c:tx>
            <c:strRef>
              <c:f>SCORECHART!$CB$305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D1620702-2EA2-564A-855A-BEA7159F3B5E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SCORECHART!$CD$305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SCORECHART!$CE$305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SCORECHART!$CK$305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7ACC-C947-8EC6-5DA4644646FA}"/>
            </c:ext>
          </c:extLst>
        </c:ser>
        <c:ser>
          <c:idx val="7"/>
          <c:order val="16"/>
          <c:tx>
            <c:strRef>
              <c:f>SCORECHART!$CB$309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SCORECHART!$CD$309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SCORECHART!$CE$309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SCORECHART!$CK$309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7ACC-C947-8EC6-5DA4644646FA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5900D9C-720D-D54F-8CB1-D80AABA5DB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0FA5CBA-5F15-AC4C-A38C-B2ADB4FB965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7ACC-C947-8EC6-5DA4644646FA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5A497FD-2E35-C048-9E05-82652CE53D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7ACC-C947-8EC6-5DA4644646FA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69DD727-7217-5B4E-B6F6-41FDC2442B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7ACC-C947-8EC6-5DA4644646F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3E847A6-9FAA-264D-B099-313956647A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7ACC-C947-8EC6-5DA4644646FA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D867480-9164-194B-BDD0-E64999C96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7ACC-C947-8EC6-5DA4644646FA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96AE5A-233E-A449-92DB-9D1A7A69E7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7ACC-C947-8EC6-5DA4644646FA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45EDCE-0BE5-1643-9A11-6D669AFC6E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7ACC-C947-8EC6-5DA4644646FA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33F1FA9-FBC4-F549-A2A5-528115A4AB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7ACC-C947-8EC6-5DA4644646FA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CFB7C72-4331-5A40-9942-C52CFAE96A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7ACC-C947-8EC6-5DA4644646F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E07F00C-E1C3-C442-9C81-5BF39F1146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7ACC-C947-8EC6-5DA4644646FA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7554F20-F1A1-6B46-9BEA-15A85728FD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7ACC-C947-8EC6-5DA4644646FA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85E70432-2073-CC48-9A0C-307186C1BD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7ACC-C947-8EC6-5DA4644646FA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33588E6-5FCD-0A4D-9DE6-BEDDDC72D4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7ACC-C947-8EC6-5DA4644646FA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937D2A62-4985-4248-A2B1-8002E06302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7ACC-C947-8EC6-5DA4644646FA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2C5DCD8A-40E6-9F45-AB04-F3D98853E4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7ACC-C947-8EC6-5DA4644646FA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D01A425D-E371-8243-BA9B-76154E3092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7ACC-C947-8EC6-5DA4644646FA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601C04A7-7A28-2745-A1E7-C3E2D77D2F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7ACC-C947-8EC6-5DA4644646FA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8B2045B6-208E-774F-A316-03DE7E5F4D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7ACC-C947-8EC6-5DA4644646FA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076883D5-A0B4-0447-A90A-0C750ACCB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7ACC-C947-8EC6-5DA4644646FA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E237C2F8-DB37-3147-A19B-C88B3E4561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7ACC-C947-8EC6-5DA4644646FA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6FF17CE-0CAF-C348-903E-BCD1561996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7ACC-C947-8EC6-5DA4644646FA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55FEDAA6-D66A-5C49-8C33-79E25FB90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7ACC-C947-8EC6-5DA4644646FA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EBC1A8C4-4AF8-6E44-B7E4-09021843B6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7ACC-C947-8EC6-5DA4644646FA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6A5CE371-9BF5-5D41-BE86-0FE333300E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7ACC-C947-8EC6-5DA4644646FA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E5C7F144-D22B-1746-BCF1-7DE4E5D514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7ACC-C947-8EC6-5DA4644646FA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3E1C851-58CA-0449-8AD0-9A7850453F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7ACC-C947-8EC6-5DA4644646FA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EC6F3D3A-8EA7-3F42-9581-A9807A55E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7ACC-C947-8EC6-5DA4644646FA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7DC586A1-E07B-C44A-AC42-641BEA5B7C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7ACC-C947-8EC6-5DA4644646FA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59AE53F-D898-9148-9421-9C2745F7A5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7ACC-C947-8EC6-5DA4644646FA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5E31EE27-0A7A-C848-8A81-29ABB66A75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7ACC-C947-8EC6-5DA4644646FA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84060C6-CFD4-644B-9C7D-DA743B6156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7ACC-C947-8EC6-5DA4644646FA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911652AC-8056-3B44-8EDD-BB69D6320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7ACC-C947-8EC6-5DA4644646FA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70C7E46-E2B1-C948-A138-BE9775E57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7ACC-C947-8EC6-5DA4644646FA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ECC8E13-F53A-8544-BB52-1C101BB039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7ACC-C947-8EC6-5DA4644646FA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245EDBB-A165-2B48-BF1C-F0B0A3ECF3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7ACC-C947-8EC6-5DA4644646FA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04028F6A-39A7-0241-9960-F14A3D0663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7ACC-C947-8EC6-5DA4644646FA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BE70C6AF-B7A9-5947-97BB-E5B83B4C2F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7ACC-C947-8EC6-5DA4644646FA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B0D51E9D-6B4C-154F-9787-AA82040E26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7ACC-C947-8EC6-5DA4644646FA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D6C9122A-9738-474E-8755-9129C2E57F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7ACC-C947-8EC6-5DA4644646FA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95EE7CB-BDB6-714B-BA05-A4C77436A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7ACC-C947-8EC6-5DA4644646FA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209784A-5B87-924A-99E0-BDA2F3EE6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7ACC-C947-8EC6-5DA4644646FA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BA63743-F96C-BE43-9FA4-D27BD17F79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7ACC-C947-8EC6-5DA4644646FA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90772C21-D425-5343-8488-2AB867E50A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7ACC-C947-8EC6-5DA4644646FA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CFE43B13-5C86-0945-BDA9-120D9FCF72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7ACC-C947-8EC6-5DA4644646FA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FE67560-70E0-F847-9BDC-B75D0110E7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7ACC-C947-8EC6-5DA4644646FA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06AF11FE-7F1E-4942-8B57-83A9676FE9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7ACC-C947-8EC6-5DA4644646FA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3C2E97BD-6AA5-7B42-B5C2-37FCF6DE1B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7ACC-C947-8EC6-5DA4644646FA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562F41B-3B01-DF4C-9778-E7FDB088E5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7ACC-C947-8EC6-5DA4644646FA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EBBA0FA5-A790-844A-B84B-EA1E15CBB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7ACC-C947-8EC6-5DA4644646FA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4297D08-0181-2949-91E2-6B0B45DF72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7ACC-C947-8EC6-5DA4644646FA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ECF72BA0-93C3-FC43-9ACE-105985E715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7ACC-C947-8EC6-5DA4644646FA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D967AAC0-3B6D-6B48-B4C2-032850EC5A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7ACC-C947-8EC6-5DA4644646FA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E560707A-00DB-1B4E-AE0A-1774B8E401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7ACC-C947-8EC6-5DA4644646FA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50096D1D-4F78-1143-A685-42AEB4E10E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7ACC-C947-8EC6-5DA4644646FA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362341B-40D6-FF4D-924D-52492AF5B0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7ACC-C947-8EC6-5DA4644646FA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CFAF127B-9E05-3F4A-BBDD-49BE2423E7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7ACC-C947-8EC6-5DA4644646FA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4A664180-F940-254F-9CBA-E32B3515A6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7ACC-C947-8EC6-5DA4644646FA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6B5CE874-DF79-1943-8DAD-0EE91C4246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7ACC-C947-8EC6-5DA4644646FA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C240838A-A03C-894E-97EE-466E70D59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7ACC-C947-8EC6-5DA4644646FA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2DB530FA-3F38-734F-936B-B6544EA3F5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7ACC-C947-8EC6-5DA4644646FA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91A658F7-92E7-8E49-BD8C-602CFF9458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7ACC-C947-8EC6-5DA4644646FA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A53BA521-E3FE-134D-B51E-6A3D3BF80D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7ACC-C947-8EC6-5DA4644646FA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06C6F1A9-4D43-CF44-8D82-2EF0E6DE68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7ACC-C947-8EC6-5DA4644646FA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96D22F08-62F2-9A4A-9A45-4842083975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7ACC-C947-8EC6-5DA4644646FA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C624790D-22C0-7B4B-B59C-93D659BD58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7ACC-C947-8EC6-5DA4644646FA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E631AFEE-5A71-7D4B-A5A7-F62A166B42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7ACC-C947-8EC6-5DA4644646FA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43D738F-7A90-1C47-A753-53E6986EE8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7ACC-C947-8EC6-5DA4644646FA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2E5CAFCA-5F74-2148-AA1E-8FD00DC8B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7ACC-C947-8EC6-5DA4644646FA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9F8FF403-8E35-5F40-AD7B-7EBC87A022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7ACC-C947-8EC6-5DA4644646FA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94F5D097-8C6B-FF42-B3A1-4D30858199F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7ACC-C947-8EC6-5DA4644646FA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F7F2DA2E-31A9-D04A-B528-EE9EFB2675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7ACC-C947-8EC6-5DA4644646FA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B8F546F0-AF9C-784C-8C35-5A1F0A090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7ACC-C947-8EC6-5DA4644646FA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EF4602BD-D3BA-5D40-A73A-E15CE85E26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7ACC-C947-8EC6-5DA4644646FA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9F945FAF-535B-CE45-81CF-176E1A0E15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7ACC-C947-8EC6-5DA4644646FA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40DA354E-093C-E04E-BBEA-5646F78E90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7ACC-C947-8EC6-5DA4644646FA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E8EBD884-D223-7442-BE07-179494E638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7ACC-C947-8EC6-5DA4644646FA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4D7B55A7-6701-DD4F-9D50-8A5B7CFB37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7ACC-C947-8EC6-5DA4644646FA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49B691BA-D2EC-5E43-90BB-9F973337C5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7ACC-C947-8EC6-5DA4644646FA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22AD227A-F223-4146-86FC-6EC325210D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7ACC-C947-8EC6-5DA4644646FA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C3294749-05A5-1848-B1CA-C76798D085B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7ACC-C947-8EC6-5DA4644646FA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99F91013-2F42-7947-8492-4839810BE9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7ACC-C947-8EC6-5DA4644646FA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FFB7495F-3879-FB40-838B-E733478F3F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7ACC-C947-8EC6-5DA4644646FA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E4CE18E0-05D5-1D46-B4D4-B7BDD51F93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7ACC-C947-8EC6-5DA4644646FA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7CF25A37-616A-B146-846B-F933C7A7BD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7ACC-C947-8EC6-5DA4644646FA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33C407DC-6994-B24E-91AF-12E8B465BE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7ACC-C947-8EC6-5DA4644646FA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83A88473-5DD8-4E45-BB6E-B210CA7ECF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7ACC-C947-8EC6-5DA4644646FA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C5F72B24-C72C-4E41-8691-12615D2F13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7ACC-C947-8EC6-5DA4644646FA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95BC073B-CC9E-CC49-8F9E-E2303B276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7ACC-C947-8EC6-5DA4644646FA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E3B8F51B-248F-B849-8538-2DCE04D7B1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7ACC-C947-8EC6-5DA4644646FA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030D41A1-39F1-9247-8F15-3FF79FCE1D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7ACC-C947-8EC6-5DA4644646FA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AE8795A3-BB99-3643-AC0D-09DB0AC647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7ACC-C947-8EC6-5DA4644646FA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8DA1F368-C6FF-C24F-A97B-4E06139F9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7ACC-C947-8EC6-5DA4644646FA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D895C4DD-B158-BC4D-B49A-D3E9DBB191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7ACC-C947-8EC6-5DA4644646FA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1F03592A-7722-6F45-A11A-CAE7273285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7ACC-C947-8EC6-5DA4644646FA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A1AE7946-8193-2843-8747-D3C103A579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7ACC-C947-8EC6-5DA4644646FA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776D991F-C24D-9246-B884-B7F2E2BB03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7ACC-C947-8EC6-5DA4644646FA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F0AFFCFD-68AA-8A4D-8358-8F5D82D6D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7ACC-C947-8EC6-5DA4644646FA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0C7D4C1E-525A-B74D-8FD2-02D5BEA847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7ACC-C947-8EC6-5DA4644646FA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4724725D-09B4-5E45-88EE-7E8510BAE7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7ACC-C947-8EC6-5DA4644646FA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B0472361-798F-E64C-8F1A-07526AE9C9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7ACC-C947-8EC6-5DA4644646FA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433DA020-4D35-D541-9D46-06C20A1715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7ACC-C947-8EC6-5DA4644646FA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CDABC7BE-D14D-0349-B00F-3C2613EE0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7ACC-C947-8EC6-5DA4644646FA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930822B1-2ED0-5245-9642-31237B7646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7ACC-C947-8EC6-5DA4644646FA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64DE816F-BD09-6B4E-A74B-B495338BC9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7ACC-C947-8EC6-5DA4644646FA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C660CBE3-973E-0C47-B2BE-5EC042E9E9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7ACC-C947-8EC6-5DA4644646FA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997A8108-2E1E-4A45-8CB6-CF3DB43F83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7ACC-C947-8EC6-5DA4644646FA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600EBF16-9A21-834B-932C-99CF7C23AD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7ACC-C947-8EC6-5DA4644646FA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D8CD9120-914E-0B47-9636-6D717D2208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7ACC-C947-8EC6-5DA4644646FA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9FCC5A90-C69D-E540-988B-AC1DD5D62C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7ACC-C947-8EC6-5DA4644646FA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83A897EB-CEE5-FD48-92DF-2B4EB5E890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7ACC-C947-8EC6-5DA4644646FA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E56BD7E5-513B-434E-A20F-7B6C77F5AC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7ACC-C947-8EC6-5DA4644646FA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FBD55BA7-16DD-A845-A10E-C183F2BCEA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7ACC-C947-8EC6-5DA4644646FA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E6604DC0-617B-A044-A0C5-74E1A1A364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7ACC-C947-8EC6-5DA4644646FA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5A377CE6-B307-104E-A543-1699BB59A4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7ACC-C947-8EC6-5DA4644646FA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671E5DE1-0C2A-9D41-93AB-6504CD7F94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7ACC-C947-8EC6-5DA4644646FA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84998BB9-AD3B-104E-94C1-36B07A012B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7ACC-C947-8EC6-5DA4644646FA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B9952141-D1D2-B04D-8AC6-976443B4FF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7ACC-C947-8EC6-5DA4644646FA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6F9A5727-843E-8C4F-A5C5-8FC1E51308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7ACC-C947-8EC6-5DA4644646FA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51155E9D-809F-2C43-AA27-5087C04B7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7ACC-C947-8EC6-5DA4644646FA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A61FB1FF-E1CD-D649-B943-9242DBF49A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7ACC-C947-8EC6-5DA4644646FA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4C37ADE7-473E-3645-97C3-83AD62B87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7ACC-C947-8EC6-5DA4644646FA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E6338E52-3259-BB4D-80FF-A35ABF092F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7ACC-C947-8EC6-5DA4644646FA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1D6BDD8A-CA35-F647-B6F2-D60C4585F7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7ACC-C947-8EC6-5DA4644646FA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53988CC7-FBEA-664B-A6B2-14DD125F3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7ACC-C947-8EC6-5DA4644646FA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66547FA9-B3F6-8F40-B110-6176CBF461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7ACC-C947-8EC6-5DA4644646FA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1F7D7508-8D35-3341-88B4-10C5E9740F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7ACC-C947-8EC6-5DA4644646FA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C3A443C0-C58E-3F45-AFC3-9BF4D41B6F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7ACC-C947-8EC6-5DA4644646FA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6CDD8C66-678F-7943-ADA4-13654308E9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7ACC-C947-8EC6-5DA4644646FA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A0C524D0-CB40-0745-BA5E-BD6A923F2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7ACC-C947-8EC6-5DA4644646FA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03B4BA9B-6905-E044-A424-7B4EB7D723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7ACC-C947-8EC6-5DA4644646FA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A69E2310-9973-1549-8DA5-DAAA03CDB2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7ACC-C947-8EC6-5DA4644646FA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30699AC4-BD29-2C4B-9BCA-DC7ADEDFE6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7ACC-C947-8EC6-5DA4644646FA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B62873B5-4DE8-1F42-9677-F14D5D18FE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7ACC-C947-8EC6-5DA4644646FA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901AF0BE-05E3-1347-932D-04FB035F91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7ACC-C947-8EC6-5DA4644646FA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787ABD5F-1EDD-7C4F-B5C3-6F8FFBCBB1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7ACC-C947-8EC6-5DA4644646FA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571F0B9C-1257-DE4F-A3F8-5C10F91A1D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7ACC-C947-8EC6-5DA4644646FA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7C29212F-3C46-D147-80AF-C0611072B2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7ACC-C947-8EC6-5DA4644646FA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EB752173-7032-EA47-880C-8C2ABC33BD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7ACC-C947-8EC6-5DA4644646FA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6FAC5C78-7C2F-B443-966D-A1008495BE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7ACC-C947-8EC6-5DA4644646FA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D30C97FA-E0CF-B747-8D97-88337EB1CB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7ACC-C947-8EC6-5DA4644646FA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3DE06C17-C7A2-9E4D-B947-0ABF55997A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7ACC-C947-8EC6-5DA4644646FA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41CCADEE-3AF9-7A4D-A9D6-BDDBB581F8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7ACC-C947-8EC6-5DA4644646FA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68D24E01-1A1D-AB43-AE35-C99F781500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7ACC-C947-8EC6-5DA4644646FA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CD4C0D46-7BB4-FA41-8DEF-97C894D49B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7ACC-C947-8EC6-5DA4644646FA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4370D854-BAC0-E04C-9C30-DBFFB72EE8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7ACC-C947-8EC6-5DA4644646FA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7AFD6B20-4777-8C48-9BF9-33CBC7B16F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7ACC-C947-8EC6-5DA4644646FA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434A60D6-07D8-4948-9D7D-033CB35B0F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7ACC-C947-8EC6-5DA4644646FA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E1CE16AA-685C-2D48-A218-755A0E94F8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7ACC-C947-8EC6-5DA4644646FA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43615A10-FCFB-2A4A-90B8-13453ACDA0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7ACC-C947-8EC6-5DA4644646FA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7EABEC4B-387B-CF48-BD7A-890F55CC44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7ACC-C947-8EC6-5DA4644646FA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DDB2066B-13A0-C646-80DC-AF52F90B98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7ACC-C947-8EC6-5DA4644646FA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6E86B73C-B8A2-FF4F-A02B-03FB2FE9C7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7ACC-C947-8EC6-5DA4644646FA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F003A277-EEAD-1C4F-A296-B8EF4F7CC0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7ACC-C947-8EC6-5DA4644646FA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7947D85E-A153-494B-8094-AA04762266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7ACC-C947-8EC6-5DA4644646FA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D5A3D940-F7D7-1F46-A177-FE3D6288C0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7ACC-C947-8EC6-5DA4644646FA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AFFA10A9-9E4C-5143-A86B-C8B35E3A64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7ACC-C947-8EC6-5DA4644646FA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152DFCCC-0A7E-0A4F-AF93-E4875E395C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7ACC-C947-8EC6-5DA4644646FA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1E3A2378-C738-4441-9CBC-307D85C70C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7ACC-C947-8EC6-5DA4644646FA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87EA054E-AB92-5C41-B670-D72286DC67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7ACC-C947-8EC6-5DA4644646FA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B02C81C9-680B-C34D-9E64-31E8A34A28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7ACC-C947-8EC6-5DA4644646FA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7A8C72CC-57AA-FE42-8561-C537E80C7F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7ACC-C947-8EC6-5DA4644646FA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4B77BA1E-BD47-2249-93A8-98FB1B8D8D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7ACC-C947-8EC6-5DA4644646FA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9E24B8DB-3744-2D45-9D5F-A72ABD1579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7ACC-C947-8EC6-5DA4644646FA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E270E515-9512-BA4B-A6BB-E558EBEA09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7ACC-C947-8EC6-5DA4644646FA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7E1795FB-FEF9-144A-89E4-7ADDD0EE15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7ACC-C947-8EC6-5DA4644646FA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50E0C49E-178A-184C-AD47-F961C3504E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7ACC-C947-8EC6-5DA4644646FA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91A7E7DD-1B10-B24B-9944-4E2D259986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7ACC-C947-8EC6-5DA4644646FA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70925C91-6202-FC40-B1B0-1E64BE3BEE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7ACC-C947-8EC6-5DA4644646FA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ADDF0A45-2557-BC4F-8D6F-22EB52B7B1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7ACC-C947-8EC6-5DA4644646FA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4905F92E-8F0A-5E40-BF0C-CE22080537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7ACC-C947-8EC6-5DA4644646FA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AA00A79C-2D81-104D-9362-5C38012723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7ACC-C947-8EC6-5DA4644646FA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1D2F7C9F-A539-104B-93D3-DFA167031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7ACC-C947-8EC6-5DA4644646FA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A426FFFE-5735-1E48-BBE1-48FCF73C52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7ACC-C947-8EC6-5DA4644646FA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0F95E3FB-FE3C-1342-B50A-8DAFC9EA7A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7ACC-C947-8EC6-5DA4644646FA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724256D2-017F-4B4F-8606-CBA79C4C98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7ACC-C947-8EC6-5DA4644646FA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3EB6A1A7-2A71-5742-B3E2-B8EE3D3124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7ACC-C947-8EC6-5DA4644646FA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EB47810A-C7C5-1947-A6A7-3BC07B4295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7ACC-C947-8EC6-5DA4644646FA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7DEFD698-A2C6-0140-BC0D-0600E1CDB5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7ACC-C947-8EC6-5DA4644646FA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9B09B214-41B2-944B-A642-A4948BA092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7ACC-C947-8EC6-5DA4644646FA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EC0143CC-7C00-AA48-90CD-F5A9595DA3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7ACC-C947-8EC6-5DA4644646FA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1A59F1FE-7016-104F-BD80-51AFE43AC1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7ACC-C947-8EC6-5DA4644646FA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E9A95C0E-30CE-5743-A1C9-E456B9F590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7ACC-C947-8EC6-5DA4644646FA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44E57CDC-3AEA-5D44-AABD-669ABEE190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7ACC-C947-8EC6-5DA4644646FA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CC4B8C92-C944-784D-B69A-1D48F58587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7ACC-C947-8EC6-5DA4644646FA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B135E40B-8535-5342-97AF-0E29A7F1EF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7ACC-C947-8EC6-5DA4644646FA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C05883E5-036E-FC44-8D82-05FD67234C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7ACC-C947-8EC6-5DA4644646FA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EA9E0557-1B79-1A43-A152-58AFD6E0DF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7ACC-C947-8EC6-5DA4644646FA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982EA888-2DB9-8044-8865-7E43629684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7ACC-C947-8EC6-5DA4644646FA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4E9DD3B1-B41E-BC4B-838C-23FEA69657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7ACC-C947-8EC6-5DA4644646FA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4896B327-81BC-FC42-A6AA-8FB2D53A19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7ACC-C947-8EC6-5DA4644646FA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759F422A-1E9F-0546-90F3-407D6C3473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7ACC-C947-8EC6-5DA4644646FA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688AE7B3-2AD2-F04F-874F-B0CD9A92CF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7ACC-C947-8EC6-5DA4644646FA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A4AB8E32-1512-B941-ACF8-13D9588F98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SCORECHART!$CX$204:$CX$397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SCORECHART!$CZ$204:$CZ$397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SCORECHART!$DA$204:$DA$397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7ACC-C947-8EC6-5DA4644646FA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7ACC-C947-8EC6-5DA4644646FA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SCORECHART!$CD$290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SCORECHART!$CE$290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SCORECHART!$CH$290</c15:f>
                <c15:dlblRangeCache>
                  <c:ptCount val="1"/>
                  <c:pt idx="0">
                    <c:v>SNAP!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7ACC-C947-8EC6-5DA4644646FA}"/>
            </c:ext>
          </c:extLst>
        </c:ser>
        <c:ser>
          <c:idx val="17"/>
          <c:order val="19"/>
          <c:tx>
            <c:strRef>
              <c:f>SCORECHART!$CH$274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3DE25A10-B5E8-DE4B-BBC0-6AB9608F24B0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7ACC-C947-8EC6-5DA4644646F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SCORECHART!$CI$275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SCORECHART!$CJ$275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SCORECHART!$CK$275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7ACC-C947-8EC6-5DA4644646FA}"/>
            </c:ext>
          </c:extLst>
        </c:ser>
        <c:ser>
          <c:idx val="20"/>
          <c:order val="20"/>
          <c:tx>
            <c:strRef>
              <c:f>SCORECHART!$CI$312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7ACC-C947-8EC6-5DA4644646FA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7ACC-C947-8EC6-5DA4644646FA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SCORECHART!$CK$319:$CK$320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SCORECHART!$CL$319:$CL$320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SCORECHART!$CM$319:$CM$320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7ACC-C947-8EC6-5DA464464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'SCORECHART (2)'!$AG$114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FC7C-5E4C-BDA5-8E2C621884C0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(2)'!$AE$120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'SCORECHART (2)'!$AF$120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(2)'!$AG$120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FC7C-5E4C-BDA5-8E2C621884C0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FC7C-5E4C-BDA5-8E2C621884C0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(2)'!$AI$120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'SCORECHART (2)'!$AJ$120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(2)'!$AK$120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FC7C-5E4C-BDA5-8E2C621884C0}"/>
            </c:ext>
          </c:extLst>
        </c:ser>
        <c:ser>
          <c:idx val="0"/>
          <c:order val="2"/>
          <c:tx>
            <c:strRef>
              <c:f>'SCORECHART (2)'!$AT$88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'SCORECHART (2)'!$AS$89:$AS$233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(2)'!$AT$89:$AT$233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7C-5E4C-BDA5-8E2C621884C0}"/>
            </c:ext>
          </c:extLst>
        </c:ser>
        <c:ser>
          <c:idx val="1"/>
          <c:order val="3"/>
          <c:tx>
            <c:strRef>
              <c:f>'SCORECHART (2)'!$AU$88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(2)'!$AS$89:$AS$233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(2)'!$AU$89:$AU$233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7C-5E4C-BDA5-8E2C621884C0}"/>
            </c:ext>
          </c:extLst>
        </c:ser>
        <c:ser>
          <c:idx val="19"/>
          <c:order val="4"/>
          <c:tx>
            <c:strRef>
              <c:f>'SCORECHART (2)'!$AV$88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'SCORECHART (2)'!$AS$89:$AS$233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(2)'!$AV$89:$AV$233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7C-5E4C-BDA5-8E2C621884C0}"/>
            </c:ext>
          </c:extLst>
        </c:ser>
        <c:ser>
          <c:idx val="2"/>
          <c:order val="5"/>
          <c:tx>
            <c:strRef>
              <c:f>'SCORECHART (2)'!$AW$88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(2)'!$AS$89:$AS$233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(2)'!$AW$89:$AW$233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7C-5E4C-BDA5-8E2C621884C0}"/>
            </c:ext>
          </c:extLst>
        </c:ser>
        <c:ser>
          <c:idx val="3"/>
          <c:order val="6"/>
          <c:tx>
            <c:strRef>
              <c:f>'SCORECHART (2)'!$AH$152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'SCORECHART (2)'!$AE$154:$AE$160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(2)'!$AH$154:$AH$160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7C-5E4C-BDA5-8E2C621884C0}"/>
            </c:ext>
          </c:extLst>
        </c:ser>
        <c:ser>
          <c:idx val="10"/>
          <c:order val="7"/>
          <c:tx>
            <c:strRef>
              <c:f>'SCORECHART (2)'!$AE$152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FD52D296-9635-9E4F-94E8-4333AFCA71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DE9F6EE-8221-DA4A-A4DB-90E7E2AAF43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AD08B35-D9DC-6649-9146-D2CD9D883A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4F8C203-C653-164A-BDC9-4A857D0CF5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FC7C-5E4C-BDA5-8E2C621884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4D287C-2DB2-7D41-8901-6A9A34F6E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0078A0-9117-404A-81D3-F69204E41F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690DA05-11A4-6F4B-AA7C-4D860B10E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(2)'!$AE$154:$AE$160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(2)'!$AF$154:$AF$160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(2)'!$AG$154:$AG$160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FC7C-5E4C-BDA5-8E2C621884C0}"/>
            </c:ext>
          </c:extLst>
        </c:ser>
        <c:ser>
          <c:idx val="9"/>
          <c:order val="8"/>
          <c:tx>
            <c:strRef>
              <c:f>'SCORECHART (2)'!$AG$163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5B3B1A6-1771-3046-8E18-57C17B1CE9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27F291-9265-BC42-93C0-E4C87F64CB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D0DE068B-A333-9A45-945E-DD0FA3E492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558CA21-0805-E441-A863-577C9D30C7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FC7C-5E4C-BDA5-8E2C621884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EE74BB8-EF52-8A43-88AB-879C3CA23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CB5B0F7-D5EE-A74F-A986-FED1F76959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652CE96-4D07-8F4C-AB88-52D47089BD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FC7C-5E4C-BDA5-8E2C62188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72D3860-5E64-0D4B-9942-0C1D0B15B9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(2)'!$AE$164:$AE$171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'SCORECHART (2)'!$AF$164:$AF$171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(2)'!$AG$164:$AG$171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FC7C-5E4C-BDA5-8E2C621884C0}"/>
            </c:ext>
          </c:extLst>
        </c:ser>
        <c:ser>
          <c:idx val="8"/>
          <c:order val="9"/>
          <c:tx>
            <c:strRef>
              <c:f>'SCORECHART (2)'!$AE$174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7D23DEE1-C43F-A741-A234-9D83D31DF7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2A638DB-CF6D-A641-A2E9-485E8FBEE8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54132C1-1AD5-7A42-8E83-18ED0DBB73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A99D92E-DEB8-0A43-8DA8-C4801880F1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FC7C-5E4C-BDA5-8E2C621884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314CD11-9359-BE42-AC0C-372D448CAF4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175DB29-2579-D048-87C8-6F9E3DDF3E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9BF97AB-EB5B-3E43-B139-A7F480EAAA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(2)'!$AE$175:$AE$181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(2)'!$AF$175:$AF$181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(2)'!$AH$175:$AH$181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FC7C-5E4C-BDA5-8E2C621884C0}"/>
            </c:ext>
          </c:extLst>
        </c:ser>
        <c:ser>
          <c:idx val="11"/>
          <c:order val="10"/>
          <c:tx>
            <c:strRef>
              <c:f>'SCORECHART (2)'!$AC$194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EEADDE82-2650-0742-8E89-96936F798E9E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B6FA8B5-17EA-E54D-8CB6-6CD30E388B5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8E78647-D35F-0B41-A0AB-F5CCA867AC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96AA8C-FE3C-A744-818E-4A9EFB36A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FC7C-5E4C-BDA5-8E2C621884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67CD051-E407-5149-90DB-10845BAD3F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97FA6FB-50D7-F348-9318-BE67CCEE17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FC7C-5E4C-BDA5-8E2C62188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56F96D60-888B-9F47-BF76-655C7897287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(2)'!$AE$196:$AE$203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(2)'!$AF$196:$AF$203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(2)'!$AI$196:$AI$203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FC7C-5E4C-BDA5-8E2C621884C0}"/>
            </c:ext>
          </c:extLst>
        </c:ser>
        <c:ser>
          <c:idx val="4"/>
          <c:order val="11"/>
          <c:tx>
            <c:strRef>
              <c:f>'SCORECHART (2)'!$AE$184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FC7C-5E4C-BDA5-8E2C621884C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E7123A36-E196-8C43-A794-1F35886945C2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0F4EB0-6FD2-254A-9AF1-43EBE3A152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F48034-13E1-A945-BF87-1B3B9075C7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9138050-1F85-E44D-B685-4E37F7B06D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FC7C-5E4C-BDA5-8E2C621884C0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279C1F82-7B57-A94B-B783-1C5C2F8B9A93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EC7FAEC-95CE-DF4F-90A2-BBAC79FDAF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6A8E708-17B6-0C49-AEFC-40DD2A69E2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FC7C-5E4C-BDA5-8E2C62188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417EDEC-A3B3-1A4B-BA42-3D7674FB82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(2)'!$AE$185:$AE$192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(2)'!$AF$185:$AF$192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(2)'!$AG$185:$AG$192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FC7C-5E4C-BDA5-8E2C621884C0}"/>
            </c:ext>
          </c:extLst>
        </c:ser>
        <c:ser>
          <c:idx val="12"/>
          <c:order val="12"/>
          <c:tx>
            <c:strRef>
              <c:f>'SCORECHART (2)'!$AC$215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FC7C-5E4C-BDA5-8E2C621884C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FC7C-5E4C-BDA5-8E2C62188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(2)'!$AE$217:$AE$224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(2)'!$AF$217:$AF$224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(2)'!$AI$217:$AI$224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FC7C-5E4C-BDA5-8E2C621884C0}"/>
            </c:ext>
          </c:extLst>
        </c:ser>
        <c:ser>
          <c:idx val="5"/>
          <c:order val="13"/>
          <c:tx>
            <c:strRef>
              <c:f>'SCORECHART (2)'!$AE$205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FC7C-5E4C-BDA5-8E2C621884C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FC7C-5E4C-BDA5-8E2C621884C0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FC7C-5E4C-BDA5-8E2C621884C0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FC7C-5E4C-BDA5-8E2C62188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(2)'!$AE$206:$AE$213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(2)'!$AF$206:$AF$213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(2)'!$AG$206:$AG$213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FC7C-5E4C-BDA5-8E2C621884C0}"/>
            </c:ext>
          </c:extLst>
        </c:ser>
        <c:ser>
          <c:idx val="6"/>
          <c:order val="14"/>
          <c:tx>
            <c:strRef>
              <c:f>'SCORECHART (2)'!$AC$143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986EAE0E-9DB0-4A46-A68C-5F5641A14E4A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(2)'!$AE$143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'SCORECHART (2)'!$AF$143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(2)'!$AL$143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FC7C-5E4C-BDA5-8E2C621884C0}"/>
            </c:ext>
          </c:extLst>
        </c:ser>
        <c:ser>
          <c:idx val="16"/>
          <c:order val="15"/>
          <c:tx>
            <c:strRef>
              <c:f>'SCORECHART (2)'!$AC$144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F5DA4177-2DBD-4A47-9120-6D4CD2067494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'SCORECHART (2)'!$AE$144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'SCORECHART (2)'!$AF$144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(2)'!$AL$144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FC7C-5E4C-BDA5-8E2C621884C0}"/>
            </c:ext>
          </c:extLst>
        </c:ser>
        <c:ser>
          <c:idx val="7"/>
          <c:order val="16"/>
          <c:tx>
            <c:strRef>
              <c:f>'SCORECHART (2)'!$AC$148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'SCORECHART (2)'!$AE$148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'SCORECHART (2)'!$AF$148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(2)'!$AL$148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FC7C-5E4C-BDA5-8E2C621884C0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4D524B4-8CCD-034D-B83F-456073397C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FF8EBE-C01D-A14E-B6AB-778559A369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FC7C-5E4C-BDA5-8E2C621884C0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DBBC625-E165-C940-913F-37304DED46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FC7C-5E4C-BDA5-8E2C621884C0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39F073D-3135-4047-A75F-307EE7D954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FC7C-5E4C-BDA5-8E2C621884C0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9785870-A15C-A743-B623-275ED9A297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FC7C-5E4C-BDA5-8E2C621884C0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CCE46DBA-38D0-8849-AA6E-D468F07FE9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FC7C-5E4C-BDA5-8E2C621884C0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71EE572-5813-7545-A5EF-65BE6C070F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FC7C-5E4C-BDA5-8E2C621884C0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0222E4A-6859-1349-BC61-AA072FEB21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FC7C-5E4C-BDA5-8E2C621884C0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81D9D183-479A-BD40-8141-3281153761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FC7C-5E4C-BDA5-8E2C621884C0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72D863E-EB6E-8649-BE44-610367ACFF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FC7C-5E4C-BDA5-8E2C621884C0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22049D8-05E5-7D40-87FC-80EA53600B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FC7C-5E4C-BDA5-8E2C621884C0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0C75451-50BF-0D49-996D-EE51908CD9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FC7C-5E4C-BDA5-8E2C621884C0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1A9B51DF-0081-0D41-AD8D-3464AC5FA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FC7C-5E4C-BDA5-8E2C621884C0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1CB4E8E6-0534-0943-B32B-4009C66F5B7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FC7C-5E4C-BDA5-8E2C621884C0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FDE7AB45-F971-194A-AF52-FEDEF7A27B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FC7C-5E4C-BDA5-8E2C621884C0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A6277E78-22B0-D24B-84F3-3BEB43D864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FC7C-5E4C-BDA5-8E2C621884C0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1E4C5BAC-77BA-5241-B335-A07AA2BDDF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FC7C-5E4C-BDA5-8E2C621884C0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38835B37-66FE-4646-B62C-6D4CE73F97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FC7C-5E4C-BDA5-8E2C621884C0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CB4BCEB1-7865-8545-8F60-79EBBEE3F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FC7C-5E4C-BDA5-8E2C621884C0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90C1D29-1B8A-3047-9955-5E23D0D4E1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FC7C-5E4C-BDA5-8E2C621884C0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952651CA-BF96-4E43-BC74-D85E36494E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FC7C-5E4C-BDA5-8E2C621884C0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E0695A2F-ADFF-4B4C-AE9C-428428C3DF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FC7C-5E4C-BDA5-8E2C621884C0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7E87476F-30AE-7B4C-B033-E84D6D3D1D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FC7C-5E4C-BDA5-8E2C621884C0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2C2B3953-7C39-0746-8573-1824F1832D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FC7C-5E4C-BDA5-8E2C621884C0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350FDD5-509D-294D-9125-E6242C9C3F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FC7C-5E4C-BDA5-8E2C621884C0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4AB016F0-59CE-0C4A-BC85-267B5AE5D5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FC7C-5E4C-BDA5-8E2C621884C0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D59A4169-F239-9045-93D8-D9EC22C644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FC7C-5E4C-BDA5-8E2C621884C0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21FB6745-888A-CC49-B546-FB6040437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FC7C-5E4C-BDA5-8E2C621884C0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CB29583C-3F8B-1C45-A558-2834FCCCCF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FC7C-5E4C-BDA5-8E2C621884C0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2A52572F-73D6-9D46-8F90-4AED34A8C1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FC7C-5E4C-BDA5-8E2C621884C0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D4FC43C-75FF-654D-A121-3B82F7E16A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FC7C-5E4C-BDA5-8E2C621884C0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4D24BB53-E2EC-F14D-9E00-3A96F3B6D7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FC7C-5E4C-BDA5-8E2C621884C0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F3EB4AB3-F6BE-7043-8D64-5DFC49E468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FC7C-5E4C-BDA5-8E2C621884C0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21CCCADA-DCAB-4A45-808F-E67B9C6B68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FC7C-5E4C-BDA5-8E2C621884C0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2C072179-AC1F-8C45-B69E-8B85A24D88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FC7C-5E4C-BDA5-8E2C621884C0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2BE9E762-E579-4742-84FB-95C5EAAF91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FC7C-5E4C-BDA5-8E2C621884C0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5F81A889-DDE2-E74C-97F8-610DF7F0C2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FC7C-5E4C-BDA5-8E2C621884C0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39876D9B-0025-954A-9022-29DD4C63F0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FC7C-5E4C-BDA5-8E2C621884C0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64899AE0-029A-B646-91B5-E6FAA980AF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FC7C-5E4C-BDA5-8E2C621884C0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8508B315-D6D2-5441-8EFD-AE6F6E4A19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FC7C-5E4C-BDA5-8E2C621884C0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6B137818-B7FB-DE42-B763-8D0B4F535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FC7C-5E4C-BDA5-8E2C621884C0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3953097D-9E72-1C43-AD43-7E42677E23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FC7C-5E4C-BDA5-8E2C621884C0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1EB62BE4-1104-FA4A-83D6-9C7FC1E629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FC7C-5E4C-BDA5-8E2C621884C0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49029A2-15C9-9A44-950F-950B02D480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FC7C-5E4C-BDA5-8E2C621884C0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E5C7850-8685-2740-AF70-F686C642C1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FC7C-5E4C-BDA5-8E2C621884C0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D1640E01-A027-7E44-BD84-2A9848BB8F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FC7C-5E4C-BDA5-8E2C621884C0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BF1E13EF-88B1-7D4D-B55C-39E49029E4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FC7C-5E4C-BDA5-8E2C621884C0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D27A1F22-CFA2-8944-8A5C-A4B737DFE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FC7C-5E4C-BDA5-8E2C621884C0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51755A9-439C-6B4D-A2AF-ADBB1D08B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FC7C-5E4C-BDA5-8E2C621884C0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8FD245F1-1CB7-684D-9B57-669C3251C8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FC7C-5E4C-BDA5-8E2C621884C0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74D6537-0D96-5B44-9C55-7FF3DF1E90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FC7C-5E4C-BDA5-8E2C621884C0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B0CA7CEC-ECC7-CB4E-A471-9A3CB960A9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FC7C-5E4C-BDA5-8E2C621884C0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5642D4AE-E13C-A241-9F1E-35E7904470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FC7C-5E4C-BDA5-8E2C621884C0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D1B10C14-AA75-AF49-9C43-0A3DC77B8F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FC7C-5E4C-BDA5-8E2C621884C0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65B11717-9EAD-0D4D-B0FA-1CDDCB51738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FC7C-5E4C-BDA5-8E2C621884C0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FA0CDE90-D656-B54B-AF9B-3152534F30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FC7C-5E4C-BDA5-8E2C621884C0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2199D203-2600-BA40-9AB9-3FBF5D93CE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FC7C-5E4C-BDA5-8E2C621884C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7A79C1D4-9EA6-1646-89F7-2953D3759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FC7C-5E4C-BDA5-8E2C621884C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2A2DC66-C25B-1C4C-91CC-9DB05F72C6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FC7C-5E4C-BDA5-8E2C621884C0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1AC8256B-08BC-7F48-AEA2-FCB178DE88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FC7C-5E4C-BDA5-8E2C621884C0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F80BCE17-4EFD-0B47-8C7B-1ACD9E5AD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FC7C-5E4C-BDA5-8E2C621884C0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E835A97A-DAD8-AA4C-967A-1E1EB47CCD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FC7C-5E4C-BDA5-8E2C621884C0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EF08A79C-BED0-0843-B5ED-35CEE9A59B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FC7C-5E4C-BDA5-8E2C621884C0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D55E63ED-65CD-5B42-A22D-5D22AD8D28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FC7C-5E4C-BDA5-8E2C621884C0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48E8CE1D-CCCA-DD4C-865E-DF8BF9999A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FC7C-5E4C-BDA5-8E2C621884C0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2C09E7A5-8E5B-564F-903D-F662AE855F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FC7C-5E4C-BDA5-8E2C621884C0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434DCD82-724D-F04F-9943-7EE1027E15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FC7C-5E4C-BDA5-8E2C621884C0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F39D31A-FA6A-534E-9CBB-39AFDF33FF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FC7C-5E4C-BDA5-8E2C621884C0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5E8A421F-CAF3-6347-889D-D13A1ECE79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FC7C-5E4C-BDA5-8E2C621884C0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8B28E448-CFA6-CB45-8A73-B475574C41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FC7C-5E4C-BDA5-8E2C621884C0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AE01C16C-EE25-EA4C-B18D-E0608F0846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FC7C-5E4C-BDA5-8E2C621884C0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84C44AF9-E043-4245-B19B-8E2741F440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FC7C-5E4C-BDA5-8E2C621884C0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68561827-D159-7E42-BA66-3B179CBB5A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FC7C-5E4C-BDA5-8E2C621884C0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7ACBB42E-D07F-9F49-B4CC-CFDD6F3683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FC7C-5E4C-BDA5-8E2C621884C0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953A2332-5FA7-634E-8126-8405A2C700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FC7C-5E4C-BDA5-8E2C621884C0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C956A938-1CA4-4D45-9D93-1A85476B50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FC7C-5E4C-BDA5-8E2C621884C0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8102B454-3109-8A49-AAC4-591E72CE7E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FC7C-5E4C-BDA5-8E2C621884C0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8B7AF330-5670-3D4F-8F80-424E78EAEB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FC7C-5E4C-BDA5-8E2C621884C0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E9AFC4CB-C287-6C4D-979D-ECFA5D9FBB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FC7C-5E4C-BDA5-8E2C621884C0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02B236E2-5C88-9141-8B4D-A4C98B3297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FC7C-5E4C-BDA5-8E2C621884C0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42B0B354-A998-844B-866F-8D3E8BD040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FC7C-5E4C-BDA5-8E2C621884C0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1F625477-5FE5-DC42-B6EC-EDB998ADA4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FC7C-5E4C-BDA5-8E2C621884C0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5D2B6C79-CF25-274D-B0F4-40E5EAB22D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FC7C-5E4C-BDA5-8E2C621884C0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65253B42-B587-FF40-A81F-5B623CC6D1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FC7C-5E4C-BDA5-8E2C621884C0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6DC74688-FC5A-9149-8B31-F3B0F60916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FC7C-5E4C-BDA5-8E2C621884C0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34F83122-D737-4345-9EBC-CD73C61D00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FC7C-5E4C-BDA5-8E2C621884C0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AECFA7B8-2AA1-C14F-905D-DC5ADC769B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FC7C-5E4C-BDA5-8E2C621884C0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ED1741E9-A511-2C4C-975A-68F65C1BEE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FC7C-5E4C-BDA5-8E2C621884C0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DC16D137-F1E9-C44B-8E72-9E5DE1F31B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FC7C-5E4C-BDA5-8E2C621884C0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91863E83-8DB0-E14B-91C6-676BA25EC6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FC7C-5E4C-BDA5-8E2C621884C0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F3BAF0B5-F9AE-AA42-A795-C180DDA8D6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FC7C-5E4C-BDA5-8E2C621884C0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DC430B41-0129-E643-81BF-48DC671839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FC7C-5E4C-BDA5-8E2C621884C0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CC797FC3-000F-3F48-AEAE-0BED76BB0F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FC7C-5E4C-BDA5-8E2C621884C0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4416AEA6-E1A9-5942-9BA7-2EC5CB6E76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FC7C-5E4C-BDA5-8E2C621884C0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C64F61A5-3601-E748-8C85-9D6A1B59A0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FC7C-5E4C-BDA5-8E2C621884C0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6945D91D-9D95-9940-8D0F-906481627C2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FC7C-5E4C-BDA5-8E2C621884C0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C36E4CD0-1823-A645-AF9A-A7B62DCDBA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FC7C-5E4C-BDA5-8E2C621884C0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0F641DA6-FB43-7641-9DA2-074339126D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FC7C-5E4C-BDA5-8E2C621884C0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852094B0-9DCC-0844-82C1-3C15ADB6FA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FC7C-5E4C-BDA5-8E2C621884C0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514E003A-651D-D947-8444-9D78A7A6B5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FC7C-5E4C-BDA5-8E2C621884C0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6F65A512-83E8-A044-AAD8-ECB8414ACA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FC7C-5E4C-BDA5-8E2C621884C0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112AF1B0-F126-F54C-878A-BBE3AE1E2AC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FC7C-5E4C-BDA5-8E2C621884C0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C23E97AE-EA5C-EA4D-A060-8C323D6C5A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FC7C-5E4C-BDA5-8E2C621884C0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48E1F374-8AE6-8440-A99E-51B7F645AA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FC7C-5E4C-BDA5-8E2C621884C0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9B5F6C75-BBBD-CE4A-B462-831F4577E6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FC7C-5E4C-BDA5-8E2C621884C0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F847D498-5B02-A344-B716-F637D0E6EF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FC7C-5E4C-BDA5-8E2C621884C0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7CD148A0-77AE-834B-8088-1DDE83463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FC7C-5E4C-BDA5-8E2C621884C0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A6513FCC-7803-784D-A4C0-DB0EEB75B3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FC7C-5E4C-BDA5-8E2C621884C0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AEB03E1C-DE2E-A14A-BED9-213C22E714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FC7C-5E4C-BDA5-8E2C621884C0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CBFE73E3-9790-BC4B-B2AB-0CFEF78138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FC7C-5E4C-BDA5-8E2C621884C0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4B74F8F9-AC98-1441-9C2A-7FB163CF1F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FC7C-5E4C-BDA5-8E2C621884C0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657EAFE6-6018-2543-93B0-3EFB4CFF09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FC7C-5E4C-BDA5-8E2C621884C0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D5A16F0D-AF34-A54A-83D5-9837F38396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FC7C-5E4C-BDA5-8E2C621884C0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9C23EBBE-199B-E24F-910F-94A78C482D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FC7C-5E4C-BDA5-8E2C621884C0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A444E513-6684-A44B-8DE4-29D0ABE1BF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FC7C-5E4C-BDA5-8E2C621884C0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C598FF97-DFF3-914B-8003-E01197B1C7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FC7C-5E4C-BDA5-8E2C621884C0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64B048E6-5020-FC49-8471-868C7264E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FC7C-5E4C-BDA5-8E2C621884C0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C2AE5B7C-B55E-5C49-A74E-909C76380A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FC7C-5E4C-BDA5-8E2C621884C0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A4519315-5D7F-4D4A-87CA-2F082BA073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FC7C-5E4C-BDA5-8E2C621884C0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C4BFBDBD-5717-F643-B00B-9FBC178669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FC7C-5E4C-BDA5-8E2C621884C0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CE822A5C-515C-D645-9BEF-627B7FAF0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FC7C-5E4C-BDA5-8E2C621884C0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C7437CAD-DA10-9A43-8A85-87531D5A48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FC7C-5E4C-BDA5-8E2C621884C0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2A44B89C-7E66-9143-89C3-789BA7B553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FC7C-5E4C-BDA5-8E2C621884C0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E5326609-656F-1D46-A540-BA16EC7A06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FC7C-5E4C-BDA5-8E2C621884C0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6DB9C641-65EA-DD4F-B6E9-E93269E5C5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FC7C-5E4C-BDA5-8E2C621884C0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9CDCF953-5F47-3542-A3EC-F830222B80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FC7C-5E4C-BDA5-8E2C621884C0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6287C82C-143B-2B4F-B53B-D44D403AEB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FC7C-5E4C-BDA5-8E2C621884C0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6D9D03F4-4178-4844-948E-4F17E13E20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FC7C-5E4C-BDA5-8E2C621884C0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1E204858-342F-9F4D-AC2C-5726264454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FC7C-5E4C-BDA5-8E2C621884C0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F365E782-51EB-4644-94BF-EE395B5353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FC7C-5E4C-BDA5-8E2C621884C0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323095AF-0766-7D4A-80B5-2571337BDC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FC7C-5E4C-BDA5-8E2C621884C0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FACBE578-B8D7-7A4C-BFAF-2FF6B24A85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FC7C-5E4C-BDA5-8E2C621884C0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DD12DF19-5823-AE41-8888-F48A26B13B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FC7C-5E4C-BDA5-8E2C621884C0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7C9F3664-10B7-7B47-B40C-FA0BC9D993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FC7C-5E4C-BDA5-8E2C621884C0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18ED8B76-87A3-1847-BAC4-1AE181F78C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FC7C-5E4C-BDA5-8E2C621884C0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DB0627A5-CABD-604F-9B4A-324F3ADD55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FC7C-5E4C-BDA5-8E2C621884C0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4E74565A-0AA8-D545-9334-74FADFC001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FC7C-5E4C-BDA5-8E2C621884C0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AFD034FD-94D5-9E46-B54F-AF0163FB84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FC7C-5E4C-BDA5-8E2C621884C0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B8225303-5896-5047-93CF-0CC4451DFF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FC7C-5E4C-BDA5-8E2C621884C0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CCED5B9A-1A2A-9947-85E3-45CAAB18F6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FC7C-5E4C-BDA5-8E2C621884C0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DEDE045E-6477-DA41-A45F-518591E208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FC7C-5E4C-BDA5-8E2C621884C0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D5F84988-82B7-134C-9798-CA37A721D30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FC7C-5E4C-BDA5-8E2C621884C0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4CDCC256-7D5C-6F45-BB7C-170C3210F2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FC7C-5E4C-BDA5-8E2C621884C0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DFA37A3B-A1A9-1745-824F-8039488049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FC7C-5E4C-BDA5-8E2C621884C0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8172D496-3027-CF42-9D39-220B20E694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FC7C-5E4C-BDA5-8E2C621884C0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EFE5D1D9-609B-7540-8662-BD3E7E7173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FC7C-5E4C-BDA5-8E2C621884C0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DF476175-42D1-C54E-AEDD-9D973C702D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FC7C-5E4C-BDA5-8E2C621884C0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48120559-2412-E043-A1FF-B406DC93D3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FC7C-5E4C-BDA5-8E2C621884C0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77F21812-5ED7-AF40-9FA2-BA3EBD57D4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FC7C-5E4C-BDA5-8E2C621884C0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2AF8BEF0-4C41-8C4B-8E9D-56DA5B68DD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FC7C-5E4C-BDA5-8E2C621884C0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B552BACF-574F-9D40-9631-E3C20F0ED7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FC7C-5E4C-BDA5-8E2C621884C0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573030FB-D5AD-6249-BAA1-081407EBD0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FC7C-5E4C-BDA5-8E2C621884C0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B7FDDA6D-B568-EE48-A8BD-92F29EFA2F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FC7C-5E4C-BDA5-8E2C621884C0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B5DCEC50-3DEF-8648-8971-11622E63F9D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FC7C-5E4C-BDA5-8E2C621884C0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96DEAE2A-735D-3D46-BC47-71A4176B21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FC7C-5E4C-BDA5-8E2C621884C0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DEAE4628-EFD1-FC4C-9492-EB24810C6A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FC7C-5E4C-BDA5-8E2C621884C0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276751C3-ED6D-7143-B915-AC1A30BEE9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FC7C-5E4C-BDA5-8E2C621884C0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E3A6951F-6E66-754F-A432-83B185EF26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FC7C-5E4C-BDA5-8E2C621884C0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B32A4CD4-B2B8-904F-8EC5-28BCB5FFF6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FC7C-5E4C-BDA5-8E2C621884C0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695A3733-5AAA-5845-AF0D-A0FCF8EEED6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FC7C-5E4C-BDA5-8E2C621884C0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72F0E117-C5E4-8640-A723-6D6BDCE9EE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FC7C-5E4C-BDA5-8E2C621884C0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98B30A50-A55F-C140-AB79-E3B979D6889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FC7C-5E4C-BDA5-8E2C621884C0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5F112368-0873-404A-806B-53F9AB49EC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FC7C-5E4C-BDA5-8E2C621884C0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F32568F2-C76A-B846-96EC-C2032D92DE8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FC7C-5E4C-BDA5-8E2C621884C0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61A05FBC-D6FD-8849-B5A6-3FB96DC2D7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FC7C-5E4C-BDA5-8E2C621884C0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8CE838FB-BC07-BF49-9B30-5F9418FBD0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FC7C-5E4C-BDA5-8E2C621884C0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B80F372E-9E65-D04A-A41A-97536FA28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FC7C-5E4C-BDA5-8E2C621884C0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84553ED1-3147-6440-A49C-7E86255142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FC7C-5E4C-BDA5-8E2C621884C0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E885BEC7-28D5-D54E-81DD-74D9A6D367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FC7C-5E4C-BDA5-8E2C621884C0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A07D89BE-D07E-9448-95B0-74AEC118AD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FC7C-5E4C-BDA5-8E2C621884C0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289EA16D-9B9B-554D-9DEB-8733BE7014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FC7C-5E4C-BDA5-8E2C621884C0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7C26841A-A7F6-174E-95C2-DF05BEA7BF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FC7C-5E4C-BDA5-8E2C621884C0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12A17460-976A-8945-B89D-607C302FEE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FC7C-5E4C-BDA5-8E2C621884C0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21BC09DE-5CE4-5247-BBBE-5E6E75503B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FC7C-5E4C-BDA5-8E2C621884C0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4CA276D5-DE9C-2748-BB6B-B80E318E68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FC7C-5E4C-BDA5-8E2C621884C0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C34B5307-215A-874D-BC87-BA67B1864E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FC7C-5E4C-BDA5-8E2C621884C0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C526998E-E0DA-684C-82B2-D27042FBB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FC7C-5E4C-BDA5-8E2C621884C0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4871D045-7ACE-3E43-9D23-2A490C9E88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FC7C-5E4C-BDA5-8E2C621884C0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F50CBCED-FA81-2240-AA75-2474E14E2E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FC7C-5E4C-BDA5-8E2C621884C0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9A850519-0F28-204C-8D67-039DBFD539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FC7C-5E4C-BDA5-8E2C621884C0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E87A32B5-3818-7448-9FC9-FB88D94E44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FC7C-5E4C-BDA5-8E2C621884C0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F8BAC3FC-0070-8344-9EC6-0573A48048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FC7C-5E4C-BDA5-8E2C621884C0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BD339115-4D91-C64E-B11E-033D5673AD0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FC7C-5E4C-BDA5-8E2C621884C0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417CAC37-52C1-CD43-BF37-43E3B2496A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FC7C-5E4C-BDA5-8E2C621884C0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B4421DA7-56D4-9940-84F0-EC3207E25D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FC7C-5E4C-BDA5-8E2C621884C0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74218478-6BFD-6846-A0C0-7F8387903E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FC7C-5E4C-BDA5-8E2C621884C0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71CD5691-638B-E04F-8E41-C910ABF20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FC7C-5E4C-BDA5-8E2C621884C0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8CA65C80-03EC-484C-B6C1-474F28B5DF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FC7C-5E4C-BDA5-8E2C621884C0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615B1282-CB68-5F4F-AEA1-302B73A743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FC7C-5E4C-BDA5-8E2C621884C0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BB13B4BD-DAC1-1E4F-917E-8B4899FC27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FC7C-5E4C-BDA5-8E2C621884C0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DB283DF9-1A21-2C44-B910-DAB791F102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FC7C-5E4C-BDA5-8E2C621884C0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890AE67B-3831-114B-8889-6DADFB039DE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FC7C-5E4C-BDA5-8E2C621884C0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FCADB243-E9A5-2144-956F-2E2CEE4528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FC7C-5E4C-BDA5-8E2C621884C0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7E8E53BC-5BAB-1844-97A9-46C3397F84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(2)'!$AY$43:$AY$236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'SCORECHART (2)'!$BA$43:$BA$236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(2)'!$BB$43:$BB$236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FC7C-5E4C-BDA5-8E2C621884C0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FC7C-5E4C-BDA5-8E2C621884C0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(2)'!$AE$129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(2)'!$AF$129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(2)'!$AI$129</c15:f>
                <c15:dlblRangeCache>
                  <c:ptCount val="1"/>
                  <c:pt idx="0">
                    <c:v>YASS!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FC7C-5E4C-BDA5-8E2C621884C0}"/>
            </c:ext>
          </c:extLst>
        </c:ser>
        <c:ser>
          <c:idx val="17"/>
          <c:order val="19"/>
          <c:tx>
            <c:strRef>
              <c:f>'SCORECHART (2)'!$AI$113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A365408B-12FB-184F-A9E6-B593D2B8C5F5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FC7C-5E4C-BDA5-8E2C621884C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(2)'!$AJ$114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(2)'!$AK$114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(2)'!$AL$114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FC7C-5E4C-BDA5-8E2C621884C0}"/>
            </c:ext>
          </c:extLst>
        </c:ser>
        <c:ser>
          <c:idx val="20"/>
          <c:order val="20"/>
          <c:tx>
            <c:strRef>
              <c:f>'SCORECHART (2)'!$AJ$151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FC7C-5E4C-BDA5-8E2C621884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FC7C-5E4C-BDA5-8E2C621884C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(2)'!$AL$158:$AL$159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'SCORECHART (2)'!$AM$158:$AM$159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(2)'!$AN$158:$AN$159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FC7C-5E4C-BDA5-8E2C621884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'SCORECHART (2)'!$AG$313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1586-DD4E-871B-14ABC6863B37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(2)'!$AE$319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'SCORECHART (2)'!$AF$319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(2)'!$AG$319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1586-DD4E-871B-14ABC6863B37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1586-DD4E-871B-14ABC6863B37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(2)'!$AI$319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'SCORECHART (2)'!$AJ$319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(2)'!$AK$319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1586-DD4E-871B-14ABC6863B37}"/>
            </c:ext>
          </c:extLst>
        </c:ser>
        <c:ser>
          <c:idx val="0"/>
          <c:order val="2"/>
          <c:tx>
            <c:strRef>
              <c:f>'SCORECHART (2)'!$AT$287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'SCORECHART (2)'!$AS$288:$AS$432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(2)'!$AT$288:$AT$432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586-DD4E-871B-14ABC6863B37}"/>
            </c:ext>
          </c:extLst>
        </c:ser>
        <c:ser>
          <c:idx val="1"/>
          <c:order val="3"/>
          <c:tx>
            <c:strRef>
              <c:f>'SCORECHART (2)'!$AU$287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(2)'!$AS$288:$AS$432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(2)'!$AU$288:$AU$432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586-DD4E-871B-14ABC6863B37}"/>
            </c:ext>
          </c:extLst>
        </c:ser>
        <c:ser>
          <c:idx val="19"/>
          <c:order val="4"/>
          <c:tx>
            <c:strRef>
              <c:f>'SCORECHART (2)'!$AV$287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'SCORECHART (2)'!$AS$288:$AS$432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(2)'!$AV$288:$AV$432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586-DD4E-871B-14ABC6863B37}"/>
            </c:ext>
          </c:extLst>
        </c:ser>
        <c:ser>
          <c:idx val="2"/>
          <c:order val="5"/>
          <c:tx>
            <c:strRef>
              <c:f>'SCORECHART (2)'!$AW$287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(2)'!$AS$288:$AS$432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(2)'!$AW$288:$AW$432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586-DD4E-871B-14ABC6863B37}"/>
            </c:ext>
          </c:extLst>
        </c:ser>
        <c:ser>
          <c:idx val="3"/>
          <c:order val="6"/>
          <c:tx>
            <c:strRef>
              <c:f>'SCORECHART (2)'!$AH$351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'SCORECHART (2)'!$AE$353:$AE$359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(2)'!$AH$353:$AH$359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586-DD4E-871B-14ABC6863B37}"/>
            </c:ext>
          </c:extLst>
        </c:ser>
        <c:ser>
          <c:idx val="10"/>
          <c:order val="7"/>
          <c:tx>
            <c:strRef>
              <c:f>'SCORECHART (2)'!$AE$351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EB1F20E-42F0-C040-BD2F-77F70BD234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2A77611-DE31-9A40-8B4B-C62AF51B52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464390A-57DB-5F44-A5D5-539BE4B9C6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6EE3B86-E3CE-AC45-807B-2A8CEB8FDB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586-DD4E-871B-14ABC6863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8363FF0-AFA4-4149-A0F6-3813A507A4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AF859AE-5D9A-F546-A389-E0C3C44AC5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93FDAEA-6CBE-D947-805E-505E1911E7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(2)'!$AE$353:$AE$359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(2)'!$AF$353:$AF$359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(2)'!$AG$353:$AG$359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1586-DD4E-871B-14ABC6863B37}"/>
            </c:ext>
          </c:extLst>
        </c:ser>
        <c:ser>
          <c:idx val="9"/>
          <c:order val="8"/>
          <c:tx>
            <c:strRef>
              <c:f>'SCORECHART (2)'!$AG$362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A98ABC83-FAF1-C642-9346-DD8E542D4B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272F232-FBA4-B749-8223-8DBAE7B5EF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601EDF5-D1F0-F94D-97CF-6B955D8DC3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F8D2518-B00F-0D42-9131-E5B2372A9E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1586-DD4E-871B-14ABC6863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749BEB3-A841-2D47-BD18-5011DF8D81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561E203-1660-9946-9C11-11CF3ADB63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8900084-85B0-0641-9CE1-F92E02EC67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1586-DD4E-871B-14ABC6863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C328746-651D-7E4B-AC86-1FBD3F44B0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(2)'!$AE$363:$AE$370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'SCORECHART (2)'!$AF$363:$AF$370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(2)'!$AG$363:$AG$370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1586-DD4E-871B-14ABC6863B37}"/>
            </c:ext>
          </c:extLst>
        </c:ser>
        <c:ser>
          <c:idx val="8"/>
          <c:order val="9"/>
          <c:tx>
            <c:strRef>
              <c:f>'SCORECHART (2)'!$AE$373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569C22A-DD8C-414E-AF79-2F188A74FB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8CFF88F-300E-CC48-A308-FB33DA8A74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C891B116-1756-AB46-8B77-84D97A904B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E6F720CE-5EA1-2E44-B0D9-B3850B2963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1586-DD4E-871B-14ABC6863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7DF82DD-E787-254D-9153-19EB0C47C8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66F08D9-0495-E647-85CB-C431B350EE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F980501-1DD9-D24A-95AE-9CCEF02AF5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(2)'!$AE$374:$AE$380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(2)'!$AF$374:$AF$380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(2)'!$AH$374:$AH$380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1586-DD4E-871B-14ABC6863B37}"/>
            </c:ext>
          </c:extLst>
        </c:ser>
        <c:ser>
          <c:idx val="11"/>
          <c:order val="10"/>
          <c:tx>
            <c:strRef>
              <c:f>'SCORECHART (2)'!$AC$393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9C272B44-F993-6540-8B94-894A6ACA6C59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25B2CB-926B-3B4E-819A-24B4AEC8AC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8833AFE-4269-A948-B819-355F48ECFC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D2EB0AA-DD0D-694E-89B4-5D835E9BAF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1586-DD4E-871B-14ABC6863B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013B072-01C1-B149-8874-87F9E8AD02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C80E2E37-9C7A-9D40-AE0A-40A5AC04B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1586-DD4E-871B-14ABC6863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DC1C8B8-A237-9A46-975C-2E795831A6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(2)'!$AE$395:$AE$402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(2)'!$AF$395:$AF$402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(2)'!$AI$395:$AI$402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1586-DD4E-871B-14ABC6863B37}"/>
            </c:ext>
          </c:extLst>
        </c:ser>
        <c:ser>
          <c:idx val="4"/>
          <c:order val="11"/>
          <c:tx>
            <c:strRef>
              <c:f>'SCORECHART (2)'!$AE$383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1586-DD4E-871B-14ABC6863B3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72DBCB58-9E2F-5141-9A86-3187B9FA52C7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4336484-8B9A-6742-96FB-F19868161A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76774CF-3174-EA49-919B-0E6BB01131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DCAC7E8-F351-2148-87A6-038A0803F3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1586-DD4E-871B-14ABC6863B3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EC4B4C7E-7345-AA43-B97B-D3B496EE1B65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513CD35-9E53-434D-9B6B-CE8B75E9E7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19F58A4-8120-3A4A-9C01-1C65F19883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1586-DD4E-871B-14ABC6863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B91795D-DF7D-C241-B64D-61F1AEACC8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(2)'!$AE$384:$AE$391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(2)'!$AF$384:$AF$391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(2)'!$AG$384:$AG$391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1586-DD4E-871B-14ABC6863B37}"/>
            </c:ext>
          </c:extLst>
        </c:ser>
        <c:ser>
          <c:idx val="12"/>
          <c:order val="12"/>
          <c:tx>
            <c:strRef>
              <c:f>'SCORECHART (2)'!$AC$414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1586-DD4E-871B-14ABC6863B3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1586-DD4E-871B-14ABC6863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(2)'!$AE$416:$AE$423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(2)'!$AF$416:$AF$423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(2)'!$AI$416:$AI$423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1586-DD4E-871B-14ABC6863B37}"/>
            </c:ext>
          </c:extLst>
        </c:ser>
        <c:ser>
          <c:idx val="5"/>
          <c:order val="13"/>
          <c:tx>
            <c:strRef>
              <c:f>'SCORECHART (2)'!$AE$404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1586-DD4E-871B-14ABC6863B3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1586-DD4E-871B-14ABC6863B37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1586-DD4E-871B-14ABC6863B37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1586-DD4E-871B-14ABC6863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(2)'!$AE$405:$AE$412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(2)'!$AF$405:$AF$412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(2)'!$AG$405:$AG$412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1586-DD4E-871B-14ABC6863B37}"/>
            </c:ext>
          </c:extLst>
        </c:ser>
        <c:ser>
          <c:idx val="6"/>
          <c:order val="14"/>
          <c:tx>
            <c:strRef>
              <c:f>'SCORECHART (2)'!$AC$342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D620CFCC-F842-A045-B3B4-128B5188A083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(2)'!$AE$342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'SCORECHART (2)'!$AF$342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(2)'!$AL$342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1586-DD4E-871B-14ABC6863B37}"/>
            </c:ext>
          </c:extLst>
        </c:ser>
        <c:ser>
          <c:idx val="16"/>
          <c:order val="15"/>
          <c:tx>
            <c:strRef>
              <c:f>'SCORECHART (2)'!$AC$343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88965E41-EEFA-FC49-AE06-153C8F686F61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'SCORECHART (2)'!$AE$343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'SCORECHART (2)'!$AF$343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(2)'!$AL$343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1586-DD4E-871B-14ABC6863B37}"/>
            </c:ext>
          </c:extLst>
        </c:ser>
        <c:ser>
          <c:idx val="7"/>
          <c:order val="16"/>
          <c:tx>
            <c:strRef>
              <c:f>'SCORECHART (2)'!$AC$347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'SCORECHART (2)'!$AE$347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'SCORECHART (2)'!$AF$347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(2)'!$AL$347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1586-DD4E-871B-14ABC6863B37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2492D713-1C1A-8841-BB42-31A2F447AF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48DC493-9F6D-B04C-8CBA-B5BD12DF7CD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1586-DD4E-871B-14ABC6863B37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14837E7-12D5-934E-9DF8-77EBA0A492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1586-DD4E-871B-14ABC6863B37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E5AD3A0-B992-FB4A-B842-409662655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1586-DD4E-871B-14ABC6863B37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BE155B64-AF82-B043-A746-6EC975FD76E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1586-DD4E-871B-14ABC6863B37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8A2C792D-D929-C349-B6BD-8359E3215D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1586-DD4E-871B-14ABC6863B37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E6CAE97-5318-1748-931E-084F78D254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1586-DD4E-871B-14ABC6863B37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7B6840E-B82C-3B4B-AFFD-A89F25A98F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1586-DD4E-871B-14ABC6863B37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CB5E640-673B-7947-8E16-A2F7E52A94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1586-DD4E-871B-14ABC6863B37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F701BE7-CA99-F942-ABF7-602AF1C735A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1586-DD4E-871B-14ABC6863B37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D0138DD-459D-4147-9446-A02AE754A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1586-DD4E-871B-14ABC6863B37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B5D6E9BF-7575-734B-AECB-A5A4573BAF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1586-DD4E-871B-14ABC6863B3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0F46235-DF8F-8E41-9B53-2BF340A43A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1586-DD4E-871B-14ABC6863B37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6AE1BABC-A552-E24E-85B6-9AC407DB45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1586-DD4E-871B-14ABC6863B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DCE3BBBC-7E2B-A14C-8269-362ED8E085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1586-DD4E-871B-14ABC6863B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7354294A-B3BF-3742-884D-90539AE1D0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1586-DD4E-871B-14ABC6863B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CE474568-3EEC-CF4D-B7C4-DE0F34146C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1586-DD4E-871B-14ABC6863B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3E2B07C-EBEA-6042-9C9A-D15BF35E95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1586-DD4E-871B-14ABC6863B37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61CD27B9-2458-3642-B54D-2BCA06EAA2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1586-DD4E-871B-14ABC6863B37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95760B9E-2EED-EA4E-97E1-7725AFF5F3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1586-DD4E-871B-14ABC6863B37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5CBF4D5D-19EE-0C4C-A3DF-3C2E7FB1BB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1586-DD4E-871B-14ABC6863B37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3752A531-50B3-964C-A7CE-A70D1C32E2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1586-DD4E-871B-14ABC6863B37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17BA4AEF-39A0-2C4C-BB18-3F101BA3A8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1586-DD4E-871B-14ABC6863B37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B5BD80F-7086-4E42-81AF-46A931F6CD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1586-DD4E-871B-14ABC6863B37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76EFDF47-9A30-7142-BCE3-66BCC6750D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1586-DD4E-871B-14ABC6863B37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8D319BF7-837F-4245-8CB5-5FA1FCE740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1586-DD4E-871B-14ABC6863B37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CB6376B-1AF2-BA45-AE50-987BAB3B14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1586-DD4E-871B-14ABC6863B37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1FD8EED5-B0BE-C74F-9741-DC5D19A1BB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1586-DD4E-871B-14ABC6863B37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3CBF3CB5-C6BB-4B43-AB4B-AA15C77DB8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1586-DD4E-871B-14ABC6863B37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4CD184B7-AB90-6745-9CCB-D538B8DBA6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1586-DD4E-871B-14ABC6863B37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3E84E179-43B7-7244-8907-B96EE1F3D0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1586-DD4E-871B-14ABC6863B37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C78D882F-A7E7-6D4C-A197-5FA040C08D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1586-DD4E-871B-14ABC6863B37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45076D64-B8CF-844A-8870-8DAE344D80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1586-DD4E-871B-14ABC6863B37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EF622FE-98B0-F249-89BB-CD7DBB75B5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1586-DD4E-871B-14ABC6863B37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8CBCCB84-ECFB-AB44-A059-731CEF71713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1586-DD4E-871B-14ABC6863B37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CEEB17CD-5BA9-4E42-A142-447B192C101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1586-DD4E-871B-14ABC6863B37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37D3C6EC-E35B-1C46-82C7-0C2DFD9F4A4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1586-DD4E-871B-14ABC6863B37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D8C3E9AA-1661-EB40-B404-8D9BCFE77C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1586-DD4E-871B-14ABC6863B37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DDB8E107-1916-B341-B2C0-9DD70BF48B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1586-DD4E-871B-14ABC6863B37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DE1573C-8CC7-1D4A-B847-C933B40F8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1586-DD4E-871B-14ABC6863B37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04A7DC76-D52D-6344-8C72-DA454D27594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1586-DD4E-871B-14ABC6863B37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2969C24B-0970-714B-BD72-39FB37D97D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1586-DD4E-871B-14ABC6863B37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F9EFE872-C495-9D47-B66F-BF72A46075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1586-DD4E-871B-14ABC6863B37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C385C7A-AEEB-AA4C-A96F-380978E3F8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1586-DD4E-871B-14ABC6863B37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D8C8835E-40A9-914D-BE0E-3702BF0E9D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1586-DD4E-871B-14ABC6863B37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A7ED4070-C9AA-074D-9CC8-16CBF5C51B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1586-DD4E-871B-14ABC6863B37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2035ADEB-880F-CB40-B752-4DDC080CF0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1586-DD4E-871B-14ABC6863B37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66281CAB-9EEE-F244-B7AE-4CC672C7E4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1586-DD4E-871B-14ABC6863B37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024C061A-1CA9-3345-AAE1-559943952F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1586-DD4E-871B-14ABC6863B37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F70DA376-1029-F643-9341-2F0034CD6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1586-DD4E-871B-14ABC6863B37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D139842-03B5-6446-BAD2-B9D3EC8779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1586-DD4E-871B-14ABC6863B37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807946B1-2D32-7246-AE1E-3E2D1F113D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1586-DD4E-871B-14ABC6863B37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112838C7-FDE1-7F42-9D86-82B48B4826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1586-DD4E-871B-14ABC6863B37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337EAA61-D0CF-E048-B1AE-6213D3A32E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1586-DD4E-871B-14ABC6863B37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A0C3C9DD-4B58-FB43-8705-2BCC6A428B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1586-DD4E-871B-14ABC6863B37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67A2F1E-0F78-D74A-9207-891E3CEF077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1586-DD4E-871B-14ABC6863B37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63D8D8A3-7698-C44A-B3A7-9623732AF4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1586-DD4E-871B-14ABC6863B37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22DD07E7-D0EA-6641-91A1-F16CE5EEBC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1586-DD4E-871B-14ABC6863B37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BD19B82C-85D1-8D4F-9197-03894D3BD0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1586-DD4E-871B-14ABC6863B37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FB5E9025-544B-8343-9483-B001DCAA17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1586-DD4E-871B-14ABC6863B37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48F46B69-D5D1-F34F-9A1C-FA24EE9745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1586-DD4E-871B-14ABC6863B37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4B5256FF-A54A-5E4D-A81E-468CB7865B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1586-DD4E-871B-14ABC6863B37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712431B6-94D1-3740-9E69-60FC599841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1586-DD4E-871B-14ABC6863B37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99E14BC1-E1DC-A647-827E-AC47689FFD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1586-DD4E-871B-14ABC6863B37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CD166E05-0770-7F41-B4C4-D97CBB25E0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1586-DD4E-871B-14ABC6863B37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94C30711-57C9-6F4B-ADA2-259923A26B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1586-DD4E-871B-14ABC6863B37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217700A7-850B-9949-ACC6-06DFC206ABD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1586-DD4E-871B-14ABC6863B37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261B2CA3-5A64-754C-82A4-30BE12AB75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1586-DD4E-871B-14ABC6863B37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3BE0F88-CBC8-EC44-9D17-289BA8C46D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1586-DD4E-871B-14ABC6863B37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3B194610-BD92-FA43-828F-F0A01C547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1586-DD4E-871B-14ABC6863B37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65EB0449-AA6C-C94E-8A84-87287E4C8D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1586-DD4E-871B-14ABC6863B37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B8194684-4274-1F40-8971-0F6C5C7904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1586-DD4E-871B-14ABC6863B37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66F3A7B2-798C-634B-A8D2-EB6F9572BDC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1586-DD4E-871B-14ABC6863B37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1908E005-D6EE-1A40-B49E-C0C6D3EFCE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1586-DD4E-871B-14ABC6863B37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D98634E9-AA99-2D4D-AF67-28DFF5541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1586-DD4E-871B-14ABC6863B37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D883B6DC-A58C-3942-AED7-29C005F198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1586-DD4E-871B-14ABC6863B37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45D5D8B2-1448-E844-A8E6-1436F26B66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1586-DD4E-871B-14ABC6863B37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DFF7FA39-B3E0-AC41-9F77-15C71C6AA23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1586-DD4E-871B-14ABC6863B37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A55258CE-C3AA-844F-AA19-0150D5C623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1586-DD4E-871B-14ABC6863B37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A6FECCCA-36BC-D846-AD11-3C9123ACC4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1586-DD4E-871B-14ABC6863B37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9BE2DE30-4499-4547-9502-F3DD637B76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1586-DD4E-871B-14ABC6863B37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4E286C10-4F2F-2142-A4E3-01738CE1F5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1586-DD4E-871B-14ABC6863B37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542B4FB1-13E4-5A45-ABE4-6174E01B08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1586-DD4E-871B-14ABC6863B37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E912518D-7D0E-724C-AFAB-6C4AA11DB1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1586-DD4E-871B-14ABC6863B37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08F64042-7173-2540-B675-0119E22256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1586-DD4E-871B-14ABC6863B37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C92AE30C-EF31-EE43-B894-2B1FC16B2D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1586-DD4E-871B-14ABC6863B37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ADF5E301-E6CE-CF44-8470-0734449074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1586-DD4E-871B-14ABC6863B37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8CCBD467-A341-7E49-8EEF-3B72AC61440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1586-DD4E-871B-14ABC6863B37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A7EB022D-871E-0D4D-AF8D-2F66B4F2E1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1586-DD4E-871B-14ABC6863B37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414F08E7-3183-824C-B9DC-10AEF81678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1586-DD4E-871B-14ABC6863B37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CB4DEDDD-8C4A-AE42-9E39-6266366329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1586-DD4E-871B-14ABC6863B37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F1C3F905-0354-134D-B7ED-77FED665CD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1586-DD4E-871B-14ABC6863B37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C945FC8B-2B44-7243-A427-FC5B0565F6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1586-DD4E-871B-14ABC6863B37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716E1E4D-2DD3-344D-8218-C77F9BAC93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1586-DD4E-871B-14ABC6863B37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56D46201-2D3A-5C4C-9A46-FA3500D684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1586-DD4E-871B-14ABC6863B37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9C98E908-53BE-FA49-9A84-5489141BFC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1586-DD4E-871B-14ABC6863B37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82575EB6-D244-774C-968B-CE9306DEB6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1586-DD4E-871B-14ABC6863B37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8C71B916-12F4-F540-8F66-1B60207624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1586-DD4E-871B-14ABC6863B37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2FA609BD-C6F1-D14A-9D92-08F01C8677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1586-DD4E-871B-14ABC6863B37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0E9A7846-F3A1-024C-AFE5-D35D73EB0C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1586-DD4E-871B-14ABC6863B37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C41EBC4E-B383-0C4A-AB46-8809A4EBC0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1586-DD4E-871B-14ABC6863B37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9658AA99-1911-E449-9E8A-7B004F005D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1586-DD4E-871B-14ABC6863B37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82FEEB86-22C6-B341-BB78-79B2CE999D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1586-DD4E-871B-14ABC6863B37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0ABFA12C-2FBA-4B4F-B77B-FB8D83120D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1586-DD4E-871B-14ABC6863B37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ECE75AA3-7E6E-4A41-B351-A8142B82C3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1586-DD4E-871B-14ABC6863B37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341A22E8-F690-1F43-B9DE-0C5B4476D5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1586-DD4E-871B-14ABC6863B37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52940B88-C371-1040-987F-AF818C070C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1586-DD4E-871B-14ABC6863B37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F597D6E5-CF85-714C-9E80-14B40CC177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1586-DD4E-871B-14ABC6863B37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F686FBBE-C461-CC47-8BDB-8714E7130B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1586-DD4E-871B-14ABC6863B37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8F40B8A4-A7C3-D842-9F93-81ED5C6757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1586-DD4E-871B-14ABC6863B37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A40D4AE8-D1D5-3B46-8DD2-30F63D8002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1586-DD4E-871B-14ABC6863B37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EDA760A8-DEA1-8D45-9AF4-55866E244B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1586-DD4E-871B-14ABC6863B37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77CF87B9-D46E-4248-96A0-B6704715DF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1586-DD4E-871B-14ABC6863B37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B7C7BB79-0DE8-C64C-A234-54DA06F57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1586-DD4E-871B-14ABC6863B37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640D5D57-BA64-424C-8CF9-02EB91E56C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1586-DD4E-871B-14ABC6863B37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16CAD4BA-029C-854E-A360-9BBBAE38D4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1586-DD4E-871B-14ABC6863B37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A5B8A177-1C10-8A42-B563-2636A52263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1586-DD4E-871B-14ABC6863B37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D8271D49-867E-BF4F-B01C-E7C88CFB70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1586-DD4E-871B-14ABC6863B37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F398E59E-48B3-A34D-A693-579C937F09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1586-DD4E-871B-14ABC6863B37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7B60AF65-681A-FD4A-8964-BD39086D4C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1586-DD4E-871B-14ABC6863B37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79CCFA4C-215A-2C49-BE01-B2ABBE1EB2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1586-DD4E-871B-14ABC6863B37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CC58CB03-FCF2-3A41-9259-AB870C969F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1586-DD4E-871B-14ABC6863B37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D8CBCA20-005E-294E-927B-CBB0075751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1586-DD4E-871B-14ABC6863B37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E1138BE1-CD58-DE43-B2EC-98EFD3DFE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1586-DD4E-871B-14ABC6863B37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0ACC0B2C-8FC5-7347-8D89-BA295DEF8E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1586-DD4E-871B-14ABC6863B37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C3E1E75F-5805-C342-9D87-92B8170F7A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1586-DD4E-871B-14ABC6863B37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05432AE6-4DDD-3C49-82AA-12A3E39B4A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1586-DD4E-871B-14ABC6863B37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9564CBEF-0EC0-AD4D-AC06-380D6A1F47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1586-DD4E-871B-14ABC6863B37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55EDB45E-9906-0A4A-B5CC-C8CC54E3C5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1586-DD4E-871B-14ABC6863B37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3BAEE1C0-661F-F148-91B4-4E72DA12D4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1586-DD4E-871B-14ABC6863B37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5685104D-97E9-B247-86DF-7FCAAA5103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1586-DD4E-871B-14ABC6863B37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08A5CEEF-F776-2F49-A54F-1DA3E12D4A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1586-DD4E-871B-14ABC6863B37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5F8F9935-1327-E548-9206-E1D397BAD8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1586-DD4E-871B-14ABC6863B37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2E21EB6F-BB8F-A04A-ADF8-BF9BA694F6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1586-DD4E-871B-14ABC6863B37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E8C8120F-4C1C-F348-BAA6-EF3C57EACC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1586-DD4E-871B-14ABC6863B37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170F7786-2CB7-9B4C-9530-9242970127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1586-DD4E-871B-14ABC6863B37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C0ABE3FE-5570-6F4E-93D0-B9B27D52D4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1586-DD4E-871B-14ABC6863B37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B90F4B77-E735-584B-AC91-925EEED57E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1586-DD4E-871B-14ABC6863B37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CA2A802A-3DC3-AF42-B239-710BC44347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1586-DD4E-871B-14ABC6863B37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BFB3AA52-0CA2-244F-A120-65D20F1603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1586-DD4E-871B-14ABC6863B37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9BE9FCC8-E81B-4A49-B1E6-AA8B2D34A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1586-DD4E-871B-14ABC6863B37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41AA9115-DCD0-A84D-82FA-A4F2632A24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1586-DD4E-871B-14ABC6863B37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B1C23406-F9DA-8941-9EAF-C2C4C4C61B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1586-DD4E-871B-14ABC6863B37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5C653AD8-FE28-9F4F-B50A-61DF7D6704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1586-DD4E-871B-14ABC6863B37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A801B3DB-4BAA-A944-B618-07799A256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1586-DD4E-871B-14ABC6863B37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BFD0D818-8BDE-D44F-B468-E30AC417B7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1586-DD4E-871B-14ABC6863B37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25D0DA4C-33E6-EA43-8359-5F74420E3B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1586-DD4E-871B-14ABC6863B37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C49358DF-2E16-D446-8A68-AA8F044B99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1586-DD4E-871B-14ABC6863B37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96E2B396-D445-6043-A37D-54CE36D6F3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1586-DD4E-871B-14ABC6863B37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F3D159ED-CEE8-274A-A26D-941AF83F93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1586-DD4E-871B-14ABC6863B37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EAF38894-B91F-4B46-9AFA-DFA995AE18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1586-DD4E-871B-14ABC6863B37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853EFDAA-CEA4-1443-B6CB-40E5195FC9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1586-DD4E-871B-14ABC6863B37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FCFA4A3B-5C31-964A-B98A-9B732F6A19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1586-DD4E-871B-14ABC6863B37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A5920DCA-EEB2-3145-BE5A-987C93F60B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1586-DD4E-871B-14ABC6863B37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2B379384-32AD-EE4D-A605-C3CEC70928C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1586-DD4E-871B-14ABC6863B37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D94EE5DC-9424-F34D-98AA-67D8A15A35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1586-DD4E-871B-14ABC6863B37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B59CBB22-C491-9B41-AD46-DE4AB5034F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1586-DD4E-871B-14ABC6863B37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82E286E4-55AB-314F-86A7-35F437CB6F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1586-DD4E-871B-14ABC6863B37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038A397E-8714-F84E-860B-FC80F87FB2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1586-DD4E-871B-14ABC6863B37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CF576D66-9AD1-3949-A4A2-C1823DC554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1586-DD4E-871B-14ABC6863B37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B4D19986-BDDA-7B40-973C-CC008A25B9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1586-DD4E-871B-14ABC6863B37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15DD8C74-C959-1C47-8F9F-CF2D80038F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1586-DD4E-871B-14ABC6863B37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1C785CB6-6C00-6246-B0D0-2200414035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1586-DD4E-871B-14ABC6863B37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C4DD2EE7-F2A0-714E-952D-855E9473E46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1586-DD4E-871B-14ABC6863B37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F4FA15DE-0E0A-5D45-93A3-5904A1F8A9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1586-DD4E-871B-14ABC6863B37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54BA2A45-F815-7A4F-98EB-CD3C84D1FB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1586-DD4E-871B-14ABC6863B37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BDE8D374-E93E-574E-81A6-142C4A85E6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1586-DD4E-871B-14ABC6863B37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362BC0EE-8ADD-8B42-87EC-09D613714D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1586-DD4E-871B-14ABC6863B37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D4233367-AFC6-5344-B97C-54F72DBBA85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1586-DD4E-871B-14ABC6863B37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78B68357-BF64-DB47-827E-8C0B02BEBA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1586-DD4E-871B-14ABC6863B37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F047007B-DAB0-F44B-AA91-388AB08DFF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1586-DD4E-871B-14ABC6863B37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A4DA1402-51C2-5D41-9D01-6CDCFFE500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1586-DD4E-871B-14ABC6863B37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DE3F9204-79A6-964C-B388-F13EB435C28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1586-DD4E-871B-14ABC6863B37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83F52E7A-8978-F342-9D23-4208C2209B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1586-DD4E-871B-14ABC6863B37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A2FD3AF2-AC13-034F-9592-04CBC5F869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1586-DD4E-871B-14ABC6863B37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93257A2F-4262-D641-AA39-68DC33D3DA1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1586-DD4E-871B-14ABC6863B37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70FFA350-5AF5-884C-9C47-2238105B270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1586-DD4E-871B-14ABC6863B37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D10DB45D-B59B-5640-A985-60956E1EF2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1586-DD4E-871B-14ABC6863B37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31E66AAC-4071-CD42-814B-E6A1CDE44B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1586-DD4E-871B-14ABC6863B37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88CCB643-160F-E34E-93FB-87DFF4E524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1586-DD4E-871B-14ABC6863B37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4AD2D88F-64FC-FB41-88CD-4C1B10807A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1586-DD4E-871B-14ABC6863B37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5EB851F2-F34E-2844-B574-FC8D7063C6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1586-DD4E-871B-14ABC6863B37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83098D3A-77BE-8A45-B619-7383F9D60C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1586-DD4E-871B-14ABC6863B37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BCE671EA-D807-F343-B4E2-F9D41E1B301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1586-DD4E-871B-14ABC6863B37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AFE289FE-D223-2E4E-BF6B-B5E8AFBF5C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1586-DD4E-871B-14ABC6863B37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1851DA45-8F9B-FE45-B320-E9B8FDE86E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1586-DD4E-871B-14ABC6863B37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9784AB52-227C-424B-83A5-A949DADF0B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1586-DD4E-871B-14ABC6863B37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42ACAF63-FC3C-B74B-8F6C-F0FECE41A6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1586-DD4E-871B-14ABC6863B37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E8461709-7284-2240-BB06-CB64C8C6E0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1586-DD4E-871B-14ABC6863B37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B90FA59A-A56A-D747-8394-BE67FBDC91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1586-DD4E-871B-14ABC6863B37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429D6F30-70C7-7647-B70B-A4A89065B0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1586-DD4E-871B-14ABC6863B37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B84C0658-CC04-BC45-9551-66A18491B9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1586-DD4E-871B-14ABC6863B37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F2289844-D298-D141-A52B-AD558C04956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1586-DD4E-871B-14ABC6863B37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899DD190-2023-9B43-9EDA-A09B519D98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(2)'!$AY$242:$AY$435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'SCORECHART (2)'!$BA$242:$BA$435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(2)'!$BB$242:$BB$435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1586-DD4E-871B-14ABC6863B37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1586-DD4E-871B-14ABC6863B37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(2)'!$AE$328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(2)'!$AF$328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(2)'!$AI$328</c15:f>
                <c15:dlblRangeCache>
                  <c:ptCount val="1"/>
                  <c:pt idx="0">
                    <c:v>CLUTCH!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1586-DD4E-871B-14ABC6863B37}"/>
            </c:ext>
          </c:extLst>
        </c:ser>
        <c:ser>
          <c:idx val="17"/>
          <c:order val="19"/>
          <c:tx>
            <c:strRef>
              <c:f>'SCORECHART (2)'!$AI$312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2E4A7875-1092-524B-99F7-D629A30213BE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1586-DD4E-871B-14ABC6863B3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(2)'!$AJ$313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(2)'!$AK$313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(2)'!$AL$313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1586-DD4E-871B-14ABC6863B37}"/>
            </c:ext>
          </c:extLst>
        </c:ser>
        <c:ser>
          <c:idx val="20"/>
          <c:order val="20"/>
          <c:tx>
            <c:strRef>
              <c:f>'SCORECHART (2)'!$AJ$350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1586-DD4E-871B-14ABC6863B37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1586-DD4E-871B-14ABC6863B3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(2)'!$AL$357:$AL$358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'SCORECHART (2)'!$AM$357:$AM$358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(2)'!$AN$357:$AN$358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1586-DD4E-871B-14ABC6863B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'SCORECHART (2)'!$DF$115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D48C-A24C-93E8-A4BC6FFDBEE5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(2)'!$DD$121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'SCORECHART (2)'!$DE$121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(2)'!$DF$121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D48C-A24C-93E8-A4BC6FFDBEE5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D48C-A24C-93E8-A4BC6FFDBEE5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(2)'!$DH$121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'SCORECHART (2)'!$DI$121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(2)'!$DJ$121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D48C-A24C-93E8-A4BC6FFDBEE5}"/>
            </c:ext>
          </c:extLst>
        </c:ser>
        <c:ser>
          <c:idx val="0"/>
          <c:order val="2"/>
          <c:tx>
            <c:strRef>
              <c:f>'SCORECHART (2)'!$DS$89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'SCORECHART (2)'!$DR$90:$DR$234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(2)'!$DS$90:$DS$234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8C-A24C-93E8-A4BC6FFDBEE5}"/>
            </c:ext>
          </c:extLst>
        </c:ser>
        <c:ser>
          <c:idx val="1"/>
          <c:order val="3"/>
          <c:tx>
            <c:strRef>
              <c:f>'SCORECHART (2)'!$DT$89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(2)'!$DR$90:$DR$234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(2)'!$DT$90:$DT$234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8C-A24C-93E8-A4BC6FFDBEE5}"/>
            </c:ext>
          </c:extLst>
        </c:ser>
        <c:ser>
          <c:idx val="19"/>
          <c:order val="4"/>
          <c:tx>
            <c:strRef>
              <c:f>'SCORECHART (2)'!$DU$89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'SCORECHART (2)'!$DR$90:$DR$234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(2)'!$DU$90:$DU$234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8C-A24C-93E8-A4BC6FFDBEE5}"/>
            </c:ext>
          </c:extLst>
        </c:ser>
        <c:ser>
          <c:idx val="2"/>
          <c:order val="5"/>
          <c:tx>
            <c:strRef>
              <c:f>'SCORECHART (2)'!$DV$89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(2)'!$DR$90:$DR$234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(2)'!$DV$90:$DV$234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8C-A24C-93E8-A4BC6FFDBEE5}"/>
            </c:ext>
          </c:extLst>
        </c:ser>
        <c:ser>
          <c:idx val="3"/>
          <c:order val="6"/>
          <c:tx>
            <c:strRef>
              <c:f>'SCORECHART (2)'!$DG$153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'SCORECHART (2)'!$DD$155:$DD$161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(2)'!$DG$155:$DG$161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8C-A24C-93E8-A4BC6FFDBEE5}"/>
            </c:ext>
          </c:extLst>
        </c:ser>
        <c:ser>
          <c:idx val="10"/>
          <c:order val="7"/>
          <c:tx>
            <c:strRef>
              <c:f>'SCORECHART (2)'!$DD$153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195B556D-55B7-4D44-B37D-25CE3B663D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855DF94F-A68B-F04B-AC99-B860491D69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876A0AC-B36A-C845-A514-565943CA86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7F04A7C-342B-0044-BE65-C78579A225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D48C-A24C-93E8-A4BC6FFDBE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44F89525-D509-B14F-B08F-15D5006A72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2B35450-594B-974F-A9A0-11161B2E32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BA0EA31-FF83-ED4B-92A6-D4A78F6792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(2)'!$DD$155:$DD$161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(2)'!$DE$155:$DE$161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(2)'!$DF$155:$DF$161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D48C-A24C-93E8-A4BC6FFDBEE5}"/>
            </c:ext>
          </c:extLst>
        </c:ser>
        <c:ser>
          <c:idx val="9"/>
          <c:order val="8"/>
          <c:tx>
            <c:strRef>
              <c:f>'SCORECHART (2)'!$DF$164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F588BE6-FCE5-C946-89C0-EDC8011898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3EC23BC-C957-F848-8867-8EE051EABB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F1307D38-6C46-C94C-A65F-70DA8065FA0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D74BE2E4-20DB-284B-8543-1640F2D885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D48C-A24C-93E8-A4BC6FFDBE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273428A-C9B2-E744-827E-38042D64C08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E704BCC-D14B-344B-B23A-840E9A5CA7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E775FC2-4ACD-EB49-A18B-56D5CCC1CD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D48C-A24C-93E8-A4BC6FFDBE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0FCF79F-E0D4-B943-B579-5B09B8E522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(2)'!$DD$165:$DD$172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'SCORECHART (2)'!$DE$165:$DE$172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(2)'!$DF$165:$DF$172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D48C-A24C-93E8-A4BC6FFDBEE5}"/>
            </c:ext>
          </c:extLst>
        </c:ser>
        <c:ser>
          <c:idx val="8"/>
          <c:order val="9"/>
          <c:tx>
            <c:strRef>
              <c:f>'SCORECHART (2)'!$DD$175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0205FFA6-ABF0-AE4A-8B88-5FC44BD9B6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37CC3709-95D4-3947-A306-B3F2B051C5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66B5EDB-4215-A048-811D-C204C074B9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B766A24B-6E00-F144-B05D-0E6FC35D79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D48C-A24C-93E8-A4BC6FFDBE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D843D93-1A4D-C948-A730-3AA4232AFC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3D546EA4-030C-0146-9DD7-1836A119B7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095A840-EFA6-CF4F-AF42-8046F425095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(2)'!$DD$176:$DD$182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(2)'!$DE$176:$DE$182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(2)'!$DG$176:$DG$182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D48C-A24C-93E8-A4BC6FFDBEE5}"/>
            </c:ext>
          </c:extLst>
        </c:ser>
        <c:ser>
          <c:idx val="11"/>
          <c:order val="10"/>
          <c:tx>
            <c:strRef>
              <c:f>'SCORECHART (2)'!$DB$195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61488FAB-9C12-BA43-B717-04D3D8AB24CB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A7EC368-5E04-0C46-A9DB-2BF96B5C0F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444BCF0-725E-A044-89A9-66245F8E264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3C285722-6759-534E-9D69-1C7C543D2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D48C-A24C-93E8-A4BC6FFDBE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85656B7-1DF3-BA40-879F-8B184651F1B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D1223CE-A009-B248-BB01-C9450D5E97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D48C-A24C-93E8-A4BC6FFDBE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39C51F8-CCF2-2A4B-9609-4703ECF7D2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(2)'!$DD$197:$DD$204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(2)'!$DE$197:$DE$204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(2)'!$DH$197:$DH$204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D48C-A24C-93E8-A4BC6FFDBEE5}"/>
            </c:ext>
          </c:extLst>
        </c:ser>
        <c:ser>
          <c:idx val="4"/>
          <c:order val="11"/>
          <c:tx>
            <c:strRef>
              <c:f>'SCORECHART (2)'!$DD$185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D48C-A24C-93E8-A4BC6FFDBEE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86EBB9AB-5C08-864F-AB94-139956527015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ECB0E5-9743-B14A-AFAA-5F916216C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E0B744D-6A41-A644-8D0A-0FCD88FEEC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687A800-5EFC-1249-8532-4533A64518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D48C-A24C-93E8-A4BC6FFDBEE5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83347E36-FC4B-BD4A-8955-87DA85F9A286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6FC80D-C34D-9A40-8C2D-E0EEFC5A85C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AFF9E50-E903-0E46-95F2-366F5E0B04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D48C-A24C-93E8-A4BC6FFDBE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8FCB2D0-E073-C644-95BA-79EE103BF1F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(2)'!$DD$186:$DD$193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(2)'!$DE$186:$DE$193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(2)'!$DF$186:$DF$193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D48C-A24C-93E8-A4BC6FFDBEE5}"/>
            </c:ext>
          </c:extLst>
        </c:ser>
        <c:ser>
          <c:idx val="12"/>
          <c:order val="12"/>
          <c:tx>
            <c:strRef>
              <c:f>'SCORECHART (2)'!$DB$216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D48C-A24C-93E8-A4BC6FFDBEE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D48C-A24C-93E8-A4BC6FFDBE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(2)'!$DD$218:$DD$225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(2)'!$DE$218:$DE$225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(2)'!$DH$218:$DH$225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D48C-A24C-93E8-A4BC6FFDBEE5}"/>
            </c:ext>
          </c:extLst>
        </c:ser>
        <c:ser>
          <c:idx val="5"/>
          <c:order val="13"/>
          <c:tx>
            <c:strRef>
              <c:f>'SCORECHART (2)'!$DD$206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D48C-A24C-93E8-A4BC6FFDBEE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D48C-A24C-93E8-A4BC6FFDBEE5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D48C-A24C-93E8-A4BC6FFDBEE5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D48C-A24C-93E8-A4BC6FFDBE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(2)'!$DD$207:$DD$214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(2)'!$DE$207:$DE$214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(2)'!$DF$207:$DF$214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D48C-A24C-93E8-A4BC6FFDBEE5}"/>
            </c:ext>
          </c:extLst>
        </c:ser>
        <c:ser>
          <c:idx val="6"/>
          <c:order val="14"/>
          <c:tx>
            <c:strRef>
              <c:f>'SCORECHART (2)'!$DB$144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44FDD7C7-F71E-EF4B-A83D-86D2ED96FC35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(2)'!$DD$144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'SCORECHART (2)'!$DE$144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(2)'!$DK$144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D48C-A24C-93E8-A4BC6FFDBEE5}"/>
            </c:ext>
          </c:extLst>
        </c:ser>
        <c:ser>
          <c:idx val="16"/>
          <c:order val="15"/>
          <c:tx>
            <c:strRef>
              <c:f>'SCORECHART (2)'!$DB$145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F5EC2A49-FCB6-B441-A4F3-915691C27652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'SCORECHART (2)'!$DD$145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'SCORECHART (2)'!$DE$145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(2)'!$DK$145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D48C-A24C-93E8-A4BC6FFDBEE5}"/>
            </c:ext>
          </c:extLst>
        </c:ser>
        <c:ser>
          <c:idx val="7"/>
          <c:order val="16"/>
          <c:tx>
            <c:strRef>
              <c:f>'SCORECHART (2)'!$DB$149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'SCORECHART (2)'!$DD$149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'SCORECHART (2)'!$DE$149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(2)'!$DK$149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D48C-A24C-93E8-A4BC6FFDBEE5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BC2F10C1-9C34-D84A-9F9C-640FCB1AB81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0A4A5EE-9420-9848-A4C4-432F12DFEA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D48C-A24C-93E8-A4BC6FFDBEE5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C3C34CE-3896-6148-A3EF-C109B296716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D48C-A24C-93E8-A4BC6FFDBEE5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FB2564B-21D6-5C46-8C83-CDF7C968BA8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D48C-A24C-93E8-A4BC6FFDBEE5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A3A6E05-AFE1-A94B-9B05-E8EF0D75DC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D48C-A24C-93E8-A4BC6FFDBEE5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6E24E4D1-0622-A947-AB87-11E24FF33C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D48C-A24C-93E8-A4BC6FFDBEE5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6E69A6C-C014-AA49-BE5A-201BEF85B55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D48C-A24C-93E8-A4BC6FFDBEE5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45ED7F66-7DE7-004F-B86A-F3EFA28463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D48C-A24C-93E8-A4BC6FFDBEE5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EF7F722-B734-F24C-AC5A-8373DB761E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D48C-A24C-93E8-A4BC6FFDBEE5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C2CBF59-C6AD-6A44-943A-1915C02EE5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D48C-A24C-93E8-A4BC6FFDBEE5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DEDD87C7-E203-EE47-B961-0A4D3762C5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D48C-A24C-93E8-A4BC6FFDBEE5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27C34CC-8163-1440-B3F8-2B7DE1F65E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D48C-A24C-93E8-A4BC6FFDBEE5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F416004-F774-0C43-A517-5F53348E6E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D48C-A24C-93E8-A4BC6FFDBEE5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9E764933-1F56-5148-ADC7-F7D97E7822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D48C-A24C-93E8-A4BC6FFDBEE5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E9EB5FBE-BF5C-934E-A52A-B006E384AE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D48C-A24C-93E8-A4BC6FFDBEE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86E6218C-CDDC-F149-923E-872BDBA690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D48C-A24C-93E8-A4BC6FFDBEE5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A76DBEE3-C4A0-4146-B1E7-6FCFF9271E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D48C-A24C-93E8-A4BC6FFDBEE5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01237719-1C00-AD49-8866-D679B0791E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D48C-A24C-93E8-A4BC6FFDBEE5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5410031-49B9-774E-A54E-A24A598DDBD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D48C-A24C-93E8-A4BC6FFDBEE5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46DB0DE-790D-3D4A-9330-F03310DA5F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D48C-A24C-93E8-A4BC6FFDBEE5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365A34D4-93ED-DB4B-8E79-0143ACF1373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D48C-A24C-93E8-A4BC6FFDBEE5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A5AEFD56-8587-3B42-8A23-279FB8BAFF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D48C-A24C-93E8-A4BC6FFDBEE5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765358A-4462-A246-99E3-6CF79F519A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D48C-A24C-93E8-A4BC6FFDBEE5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FB42C1DD-60EE-0E48-A98D-7A661BFCE74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D48C-A24C-93E8-A4BC6FFDBEE5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9679E92F-ADA8-7740-835E-549EAFF307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D48C-A24C-93E8-A4BC6FFDBEE5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98FD8A4F-A527-C746-8E50-F18ADBB4E9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D48C-A24C-93E8-A4BC6FFDBEE5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FB4A5EB4-B8F0-C84A-A49D-17D28D3399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D48C-A24C-93E8-A4BC6FFDBEE5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D581F185-FD3A-014C-8BE1-D9564DF28C5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D48C-A24C-93E8-A4BC6FFDBEE5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040A8C67-1C60-3B4B-9A79-795C79DE64B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D48C-A24C-93E8-A4BC6FFDBEE5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FF714C67-1F25-AF44-B958-B18426E1B9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D48C-A24C-93E8-A4BC6FFDBEE5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1C5C6A8-C469-8B46-8590-3263F66D63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D48C-A24C-93E8-A4BC6FFDBEE5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AF02CCF-F005-BD41-9A4A-E728038018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D48C-A24C-93E8-A4BC6FFDBEE5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54AC2DAD-46BF-7A41-B27D-C93C847775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D48C-A24C-93E8-A4BC6FFDBEE5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8823AE71-8C0B-F245-BE49-3247CE04DE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D48C-A24C-93E8-A4BC6FFDBEE5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CD1CD57-BE34-784B-B927-FB01188FD0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D48C-A24C-93E8-A4BC6FFDBEE5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FCD67C6D-2BCC-9842-8BF5-A955849415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D48C-A24C-93E8-A4BC6FFDBEE5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CEA09A4F-8A01-8947-A987-AED76154B3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D48C-A24C-93E8-A4BC6FFDBEE5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2A96C2F2-2ECE-3A4A-AC38-5C1324B5D6A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D48C-A24C-93E8-A4BC6FFDBEE5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70C243CA-5767-E840-B142-3E035B4F52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D48C-A24C-93E8-A4BC6FFDBEE5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183D2A57-6151-E34B-BA68-B91417BCE5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D48C-A24C-93E8-A4BC6FFDBEE5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92A81AE2-B1F5-484B-B715-089FEB3A1D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D48C-A24C-93E8-A4BC6FFDBEE5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A7D65359-6C39-E44D-B1E5-1C5E4B22AA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D48C-A24C-93E8-A4BC6FFDBEE5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21CC7C90-BB15-C044-ACD0-FE61335FA0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D48C-A24C-93E8-A4BC6FFDBEE5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DED955A-3944-4840-897C-E179AD8B58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D48C-A24C-93E8-A4BC6FFDBEE5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90605CE3-572F-E64A-8E8B-97D7F95F53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D48C-A24C-93E8-A4BC6FFDBEE5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936BFF2B-AAA3-CC43-984F-10B027AC45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D48C-A24C-93E8-A4BC6FFDBEE5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A5E477D-5F51-9A4C-986C-F45F0FE11E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D48C-A24C-93E8-A4BC6FFDBEE5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5CC57B54-AE45-974C-94FB-8C907FA8F5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D48C-A24C-93E8-A4BC6FFDBEE5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2A50CB92-8AD9-A348-92FD-24E85C18E0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D48C-A24C-93E8-A4BC6FFDBEE5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3920AE24-417D-674C-9B5B-9A0E03CB03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D48C-A24C-93E8-A4BC6FFDBEE5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19CE2B02-47E5-6444-9C7F-B9139764C1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D48C-A24C-93E8-A4BC6FFDBEE5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ACADE2B8-D553-5542-9C87-15EABF2435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D48C-A24C-93E8-A4BC6FFDBEE5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2084FABC-E3E8-8F40-A36E-26B60F66B9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D48C-A24C-93E8-A4BC6FFDBEE5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C083ABAD-BE44-E346-AB52-DDB3F78B10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D48C-A24C-93E8-A4BC6FFDBEE5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76B7C749-7C48-3942-8574-ACE9AB97BB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D48C-A24C-93E8-A4BC6FFDBEE5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E93C2FE0-F490-E44A-B074-FC2337F110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D48C-A24C-93E8-A4BC6FFDBEE5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15F53507-FE90-C147-B386-F0465889D2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D48C-A24C-93E8-A4BC6FFDBEE5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D5D8F0B4-4C26-DC4C-A532-5AC88E524B3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D48C-A24C-93E8-A4BC6FFDBEE5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4B5B845C-FC38-4945-AE6B-7C37E66A7E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D48C-A24C-93E8-A4BC6FFDBEE5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3CBB836C-3F92-284A-9BB1-1976760F22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D48C-A24C-93E8-A4BC6FFDBEE5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B61BD465-A80F-894C-87A6-1A4E892F93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D48C-A24C-93E8-A4BC6FFDBEE5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35E5ED1E-5329-C248-BFE5-FBB9FDB99A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D48C-A24C-93E8-A4BC6FFDBEE5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B8459B6E-5DDB-9342-9CAE-5FFFD00182A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D48C-A24C-93E8-A4BC6FFDBEE5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9C13497B-65DC-364B-A301-7CDAEE149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D48C-A24C-93E8-A4BC6FFDBEE5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D95AE8A4-221F-1748-B24F-0F1FA61660D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D48C-A24C-93E8-A4BC6FFDBEE5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5DE552FF-95CA-0342-B795-70FAC572485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D48C-A24C-93E8-A4BC6FFDBEE5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3B34F45A-EF1D-C244-976E-DF5F0D5C78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D48C-A24C-93E8-A4BC6FFDBEE5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4013BB37-F3D5-FA4E-B35C-52F48140FA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D48C-A24C-93E8-A4BC6FFDBEE5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BE4C8523-49A6-1B49-AEB0-B0D83EF06A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D48C-A24C-93E8-A4BC6FFDBEE5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657D681A-47E8-9043-ACBD-01BA05800D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D48C-A24C-93E8-A4BC6FFDBEE5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0932148D-5FBC-0743-AFB6-D21AF04BDA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D48C-A24C-93E8-A4BC6FFDBEE5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A2746E33-8215-414B-B617-2EF39446ED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D48C-A24C-93E8-A4BC6FFDBEE5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C982D324-79B6-6D41-A687-DFC9E5E4A0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D48C-A24C-93E8-A4BC6FFDBEE5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960D2834-F883-E54F-B813-601CD3F4577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D48C-A24C-93E8-A4BC6FFDBEE5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EAF125C2-4EA4-C245-AA39-C2F08EED62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D48C-A24C-93E8-A4BC6FFDBEE5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B559395D-2AAF-6745-8F0C-B3C87716F1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D48C-A24C-93E8-A4BC6FFDBEE5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0EB98F2A-09FA-EE48-88CF-AAA70E90C1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D48C-A24C-93E8-A4BC6FFDBEE5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509B5B9-0516-4D42-A841-4F0F991603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D48C-A24C-93E8-A4BC6FFDBEE5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1930A13D-8098-864F-A7C4-AF083443EFA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D48C-A24C-93E8-A4BC6FFDBEE5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8AC132EC-8F92-7049-82E3-FA59EBC1935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D48C-A24C-93E8-A4BC6FFDBEE5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AA416537-2327-794B-9C2F-2E04E5CF3C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D48C-A24C-93E8-A4BC6FFDBEE5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F9C4B7F7-1F9F-BE4C-AD61-7FC063622B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D48C-A24C-93E8-A4BC6FFDBEE5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621A1E50-7FD8-8F4B-A45E-F213C5CD229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D48C-A24C-93E8-A4BC6FFDBEE5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4DB1865F-79E3-A84B-8135-C43BB42E19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D48C-A24C-93E8-A4BC6FFDBEE5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4E0358D5-F79B-B448-B5BB-A5A2BBB52B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D48C-A24C-93E8-A4BC6FFDBEE5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5B48A95A-A1C7-D242-BC52-ADA4A9A7E5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D48C-A24C-93E8-A4BC6FFDBEE5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AEFA6B4D-4C12-BC44-8A3C-F0AD12CBFE2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D48C-A24C-93E8-A4BC6FFDBEE5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7BA0AAFC-6D70-964B-8D7E-3DB3DFB2842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D48C-A24C-93E8-A4BC6FFDBEE5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4D999C13-F350-7341-9CD4-1F5002AC95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D48C-A24C-93E8-A4BC6FFDBEE5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BE7412B5-20EE-6248-96E0-CF829877E80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D48C-A24C-93E8-A4BC6FFDBEE5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E1126790-680E-B444-8A69-4912B0B372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D48C-A24C-93E8-A4BC6FFDBEE5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640CE1FD-FEDD-D84D-8D60-D030BE2A5BB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D48C-A24C-93E8-A4BC6FFDBEE5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5C351856-E0AF-F340-9CA3-CAC5A2ED9C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D48C-A24C-93E8-A4BC6FFDBEE5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540A1F38-04D3-5F41-9AC5-CDBA54BDADB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D48C-A24C-93E8-A4BC6FFDBEE5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6F65691C-9267-7545-99F0-FAE20DA0F1B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D48C-A24C-93E8-A4BC6FFDBEE5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463B761D-AED3-ED41-8E2A-B7AA8C8D18F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D48C-A24C-93E8-A4BC6FFDBEE5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71A62465-5391-6B4F-9A24-C9CC0EF65B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D48C-A24C-93E8-A4BC6FFDBEE5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05916ADA-47DA-4541-986E-D598450A25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D48C-A24C-93E8-A4BC6FFDBEE5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9658B4B3-0931-0940-BDEF-D4491662C53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D48C-A24C-93E8-A4BC6FFDBEE5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777C37C7-F4F2-6C49-81A4-64E7A7FD55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D48C-A24C-93E8-A4BC6FFDBEE5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66DA1675-A350-0340-B62C-C61951E292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D48C-A24C-93E8-A4BC6FFDBEE5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BC4AB442-2F9C-9E42-A2BE-9D2E1F7515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D48C-A24C-93E8-A4BC6FFDBEE5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A7EACE5E-3D4C-D84A-858C-098DE4FE839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D48C-A24C-93E8-A4BC6FFDBEE5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29661300-3D3C-C74D-A05D-90C400563F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D48C-A24C-93E8-A4BC6FFDBEE5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A0A1BA59-AA55-8B4E-A1BB-AED55FEB36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D48C-A24C-93E8-A4BC6FFDBEE5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EF96477A-904F-814E-861A-6D1B029FD9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D48C-A24C-93E8-A4BC6FFDBEE5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DE646DEF-A473-CA49-8300-DF2EB6DBFA0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D48C-A24C-93E8-A4BC6FFDBEE5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08D4824D-EFF4-374C-AA15-3D98560E03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D48C-A24C-93E8-A4BC6FFDBEE5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03B6EEB1-479B-4242-AEBC-680D2B806F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D48C-A24C-93E8-A4BC6FFDBEE5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3EAA31A9-4CFB-8048-96BC-0590545FB9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D48C-A24C-93E8-A4BC6FFDBEE5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D6AFDFC1-C65B-C04F-BA0E-752BA258CE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D48C-A24C-93E8-A4BC6FFDBEE5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9DAEBB71-87F0-354D-8665-CD0BDC84AA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D48C-A24C-93E8-A4BC6FFDBEE5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23C61465-2414-B84C-B9FD-08883485058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D48C-A24C-93E8-A4BC6FFDBEE5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C093003C-A0B6-594E-BF2C-63A58E7652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D48C-A24C-93E8-A4BC6FFDBEE5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FE8DF7A6-0B65-154C-8703-DC37EDFBB5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D48C-A24C-93E8-A4BC6FFDBEE5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F73E86EE-C1F2-F241-AEB6-BDE696C0DB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D48C-A24C-93E8-A4BC6FFDBEE5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2214315A-AA52-0848-9ED4-14EF4058F17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D48C-A24C-93E8-A4BC6FFDBEE5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28469907-3357-2245-B10D-5140FC2106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D48C-A24C-93E8-A4BC6FFDBEE5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7C927EF1-D5FF-9547-95B6-162E733E52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D48C-A24C-93E8-A4BC6FFDBEE5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DB350B15-E99C-A546-A763-B5187500E3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D48C-A24C-93E8-A4BC6FFDBEE5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BA07E7D5-9EFD-8443-AFEB-39288CB31C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D48C-A24C-93E8-A4BC6FFDBEE5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CD8E1052-5949-D14B-9CFD-2C987EC567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D48C-A24C-93E8-A4BC6FFDBEE5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7581874B-B7C5-C24D-9D88-6149BB0834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D48C-A24C-93E8-A4BC6FFDBEE5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6F5B7C05-CF6F-1541-B5B8-9302982BB0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D48C-A24C-93E8-A4BC6FFDBEE5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A5DFE33F-8624-CB48-A25C-D619EFC83AD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D48C-A24C-93E8-A4BC6FFDBEE5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66E21E54-D8EC-7646-9CA5-4BFD04E10FE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D48C-A24C-93E8-A4BC6FFDBEE5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FC0C9EFE-F8A0-634D-8431-A44A3C47E45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D48C-A24C-93E8-A4BC6FFDBEE5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C165CCD4-9300-9944-ADD5-49B67D4866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D48C-A24C-93E8-A4BC6FFDBEE5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82104A47-3962-A94E-A79E-4AE1C688AD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D48C-A24C-93E8-A4BC6FFDBEE5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62F20977-D877-EE43-8550-2877F1E9957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D48C-A24C-93E8-A4BC6FFDBEE5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AF028D4F-2995-2B44-A0A5-E744A0579B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D48C-A24C-93E8-A4BC6FFDBEE5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2878C878-3325-CC43-9FDC-E912EEC679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D48C-A24C-93E8-A4BC6FFDBEE5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F7F94BF9-1878-A345-9321-BFED888063F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D48C-A24C-93E8-A4BC6FFDBEE5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AC7CB921-ED87-E843-8254-995B357E328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D48C-A24C-93E8-A4BC6FFDBEE5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9F2A795E-284A-474B-9D90-90CF5A782DC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D48C-A24C-93E8-A4BC6FFDBEE5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C87A46EE-7233-7741-B6BB-180192511D8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D48C-A24C-93E8-A4BC6FFDBEE5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374AF00A-F69B-7D41-B9E4-72CE82F8BA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D48C-A24C-93E8-A4BC6FFDBEE5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647BD661-AF54-254D-A20F-ED432100E5E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D48C-A24C-93E8-A4BC6FFDBEE5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4EC262A1-4780-7940-B9DD-F8F7376B03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D48C-A24C-93E8-A4BC6FFDBEE5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ADFCFD4E-350E-AC44-86FA-558256E37FF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D48C-A24C-93E8-A4BC6FFDBEE5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4666BEAD-5D78-004C-98D6-162D007CDBD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D48C-A24C-93E8-A4BC6FFDBEE5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FA58EA85-9994-9B4D-BBAC-3E10562981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D48C-A24C-93E8-A4BC6FFDBEE5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77D365DF-D550-E840-88B7-B3CEB19AC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D48C-A24C-93E8-A4BC6FFDBEE5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064A37C6-1CF9-7942-B98B-5EF25FABF7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D48C-A24C-93E8-A4BC6FFDBEE5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60D3195F-8D36-AC4D-9F4F-4F80923D26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D48C-A24C-93E8-A4BC6FFDBEE5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E35C4609-33B1-ED42-94AD-54687C9AA6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D48C-A24C-93E8-A4BC6FFDBEE5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32CA85B1-734D-9946-8CD2-C256164AD7A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D48C-A24C-93E8-A4BC6FFDBEE5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8FF7D60B-24F7-694E-9C42-7422E40695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D48C-A24C-93E8-A4BC6FFDBEE5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F6231A89-8DC4-BF48-98A1-1A44EBD586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D48C-A24C-93E8-A4BC6FFDBEE5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EB9EA2A5-2BD7-6740-BC2D-6C52D88D667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D48C-A24C-93E8-A4BC6FFDBEE5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4BC20B55-6B9B-5E41-B200-09041A7E90D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D48C-A24C-93E8-A4BC6FFDBEE5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F879FCB5-7DAB-9747-AA32-827DF81606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D48C-A24C-93E8-A4BC6FFDBEE5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E6D73FEF-56FF-184D-ABA0-BBF774102A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D48C-A24C-93E8-A4BC6FFDBEE5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276D658C-5C60-2644-AE9C-A2CE44AC3F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D48C-A24C-93E8-A4BC6FFDBEE5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6AE58921-00C9-3447-9A91-69FBD17ABA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D48C-A24C-93E8-A4BC6FFDBEE5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444CC092-964A-DB44-A67B-38F6441FB1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D48C-A24C-93E8-A4BC6FFDBEE5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6E4C823F-8940-894F-99E6-74B537B2E96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D48C-A24C-93E8-A4BC6FFDBEE5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0459DDC6-D297-D741-BBDE-71AE28E884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D48C-A24C-93E8-A4BC6FFDBEE5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C9B3998B-1C12-7640-9BD1-030B35A0B1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D48C-A24C-93E8-A4BC6FFDBEE5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567CB50B-F2A2-9F4E-A883-90E74D2EF00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D48C-A24C-93E8-A4BC6FFDBEE5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4443F6D4-460E-3A47-B950-C371E688EB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D48C-A24C-93E8-A4BC6FFDBEE5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27330CDC-183C-E44A-8796-585B2ADC34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D48C-A24C-93E8-A4BC6FFDBEE5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3BD02B45-8971-6E44-99F7-8F0F61E8B8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D48C-A24C-93E8-A4BC6FFDBEE5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2AE98DBF-FCC4-5E44-92B5-C5049B95493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D48C-A24C-93E8-A4BC6FFDBEE5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E4A2CF4C-6B2D-6243-AC10-E558EAD715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D48C-A24C-93E8-A4BC6FFDBEE5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7AAD4D9A-7ED2-164C-A398-6DE08FC4F8D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D48C-A24C-93E8-A4BC6FFDBEE5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2ADCB8AB-D565-FE48-9D41-B37BCB0BFD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D48C-A24C-93E8-A4BC6FFDBEE5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2510AAB8-E3C0-414E-AB07-300219BEDD1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D48C-A24C-93E8-A4BC6FFDBEE5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573F43B0-F34E-8C4F-AADF-68EA41F4AA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D48C-A24C-93E8-A4BC6FFDBEE5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90C3822E-33EC-5140-BF19-9E41E2DCDC1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D48C-A24C-93E8-A4BC6FFDBEE5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E66B55C7-D1F5-D14A-B526-9245E773F4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D48C-A24C-93E8-A4BC6FFDBEE5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22FA2EE2-987F-6445-A99F-A99E340152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D48C-A24C-93E8-A4BC6FFDBEE5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EC91D967-40C5-A446-878D-352FD7E284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D48C-A24C-93E8-A4BC6FFDBEE5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32F28C53-6786-FC40-8339-014639040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D48C-A24C-93E8-A4BC6FFDBEE5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D5D5797D-44DA-B44B-B464-820B6B2461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D48C-A24C-93E8-A4BC6FFDBEE5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0D7DD9F2-B3B9-AC48-AE1D-E7E81AD732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D48C-A24C-93E8-A4BC6FFDBEE5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7C0E3D38-DC10-3946-AA88-1D2C87EC6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D48C-A24C-93E8-A4BC6FFDBEE5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9593102E-E1E9-6648-B5F7-E2BA0421631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D48C-A24C-93E8-A4BC6FFDBEE5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CE8CD740-511E-D748-AE7F-26D8742A6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D48C-A24C-93E8-A4BC6FFDBEE5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5466368B-1F52-8342-8900-67192F7C072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D48C-A24C-93E8-A4BC6FFDBEE5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79B6E7B8-6C7A-3747-A7B8-3AA4C06313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D48C-A24C-93E8-A4BC6FFDBEE5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77E90CEB-9E76-164A-89DA-5AEC207140A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D48C-A24C-93E8-A4BC6FFDBEE5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046A09E0-006D-1C49-BE2D-8F64EFD7DF3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D48C-A24C-93E8-A4BC6FFDBEE5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2AE17D0C-E7ED-3747-B7DE-2C567A24D9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D48C-A24C-93E8-A4BC6FFDBEE5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0CA0C3F3-7098-FC49-9AC7-65153D4A29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D48C-A24C-93E8-A4BC6FFDBEE5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9EF88822-D5C5-B44C-BE6B-5999CA46EC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D48C-A24C-93E8-A4BC6FFDBEE5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C838F671-F10D-204A-BDC5-9FE03FE10D2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D48C-A24C-93E8-A4BC6FFDBEE5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B6BCA739-C287-F34F-8114-70403E1C0DC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D48C-A24C-93E8-A4BC6FFDBEE5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1D5E57D8-C3A7-3C4C-B4B2-58C3CE68C0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D48C-A24C-93E8-A4BC6FFDBEE5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D7D66F0F-AFAF-E842-BC1D-A506CC8FB6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D48C-A24C-93E8-A4BC6FFDBEE5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A62B7570-1EDA-6743-A1AF-5BAB82BC24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D48C-A24C-93E8-A4BC6FFDBEE5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DEA0B8FB-3EC8-0E44-8523-A875D78E10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D48C-A24C-93E8-A4BC6FFDBEE5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6D5897F1-4818-394F-8B57-E533FB5F13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D48C-A24C-93E8-A4BC6FFDBEE5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72B28D83-AC07-2948-8F15-EBC18C084A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(2)'!$DX$44:$DX$237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'SCORECHART (2)'!$DZ$44:$DZ$237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(2)'!$EA$44:$EA$237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D48C-A24C-93E8-A4BC6FFDBEE5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D48C-A24C-93E8-A4BC6FFDBEE5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(2)'!$DD$130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(2)'!$DE$130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(2)'!$DH$130</c15:f>
                <c15:dlblRangeCache>
                  <c:ptCount val="1"/>
                  <c:pt idx="0">
                    <c:v>HYPE!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D48C-A24C-93E8-A4BC6FFDBEE5}"/>
            </c:ext>
          </c:extLst>
        </c:ser>
        <c:ser>
          <c:idx val="17"/>
          <c:order val="19"/>
          <c:tx>
            <c:strRef>
              <c:f>'SCORECHART (2)'!$DH$114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440E37F5-8388-BE49-A55C-0A7275C30B10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D48C-A24C-93E8-A4BC6FFDBEE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(2)'!$DI$115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(2)'!$DJ$115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(2)'!$DK$115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D48C-A24C-93E8-A4BC6FFDBEE5}"/>
            </c:ext>
          </c:extLst>
        </c:ser>
        <c:ser>
          <c:idx val="20"/>
          <c:order val="20"/>
          <c:tx>
            <c:strRef>
              <c:f>'SCORECHART (2)'!$DI$152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D48C-A24C-93E8-A4BC6FFDBEE5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D48C-A24C-93E8-A4BC6FFDBEE5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(2)'!$DK$159:$DK$160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'SCORECHART (2)'!$DL$159:$DL$160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(2)'!$DM$159:$DM$160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D48C-A24C-93E8-A4BC6FFDB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'SCORECHART (2)'!$DF$314</c:f>
          <c:strCache>
            <c:ptCount val="1"/>
            <c:pt idx="0">
              <c:v>P(x̅) n=30 α=5.0%</c:v>
            </c:pt>
          </c:strCache>
        </c:strRef>
      </c:tx>
      <c:overlay val="0"/>
      <c:txPr>
        <a:bodyPr/>
        <a:lstStyle/>
        <a:p>
          <a:pPr>
            <a:defRPr b="0"/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816123323792291E-2"/>
          <c:y val="1.8159243788937393E-2"/>
          <c:w val="0.96436775335241542"/>
          <c:h val="0.92953870622354751"/>
        </c:manualLayout>
      </c:layout>
      <c:scatterChart>
        <c:scatterStyle val="lineMarker"/>
        <c:varyColors val="0"/>
        <c:ser>
          <c:idx val="13"/>
          <c:order val="0"/>
          <c:tx>
            <c:v>equationLEFT</c:v>
          </c:tx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 anchorCtr="0">
                    <a:noAutofit/>
                  </a:bodyPr>
                  <a:lstStyle/>
                  <a:p>
                    <a:pPr algn="ctr">
                      <a:defRPr/>
                    </a:pPr>
                    <a:endParaRPr lang="en-US"/>
                  </a:p>
                </c:rich>
              </c:tx>
              <c:spPr>
                <a:noFill/>
                <a:ln>
                  <a:solidFill>
                    <a:schemeClr val="bg1">
                      <a:lumMod val="85000"/>
                    </a:schemeClr>
                  </a:solidFill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>
                    <c:manualLayout>
                      <c:w val="0.24182593733186888"/>
                      <c:h val="0.19838693633952253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00-37C6-4444-9E71-85829D649D09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txPr>
              <a:bodyPr wrap="square" lIns="91440" tIns="19050" rIns="38100" bIns="19050" anchor="ctr" anchorCtr="0">
                <a:spAutoFit/>
              </a:bodyPr>
              <a:lstStyle/>
              <a:p>
                <a:pPr algn="l">
                  <a:defRPr/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(2)'!$DD$320</c:f>
              <c:numCache>
                <c:formatCode>General</c:formatCode>
                <c:ptCount val="1"/>
                <c:pt idx="0">
                  <c:v>-3.5</c:v>
                </c:pt>
              </c:numCache>
            </c:numRef>
          </c:xVal>
          <c:yVal>
            <c:numRef>
              <c:f>'SCORECHART (2)'!$DE$320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(2)'!$DF$320</c15:f>
                <c15:dlblRangeCache>
                  <c:ptCount val="1"/>
                  <c:pt idx="0">
                    <c:v> x̅ to P( x̅)
σ̂(x̅) = s/√n
t = ( x̅ -μ) / σ̂(x̅)
⟵ P( x̅) = P(t) = t.dist(t, df, true)
⟶ P( x̅) = P(t) = t.dist.rt(t, df, true)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37C6-4444-9E71-85829D649D09}"/>
            </c:ext>
          </c:extLst>
        </c:ser>
        <c:ser>
          <c:idx val="14"/>
          <c:order val="1"/>
          <c:tx>
            <c:v>equationRIGHT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1"/>
                </c:ext>
                <c:ext xmlns:c16="http://schemas.microsoft.com/office/drawing/2014/chart" uri="{C3380CC4-5D6E-409C-BE32-E72D297353CC}">
                  <c16:uniqueId val="{00000002-37C6-4444-9E71-85829D649D09}"/>
                </c:ext>
              </c:extLst>
            </c:dLbl>
            <c:spPr>
              <a:noFill/>
              <a:ln>
                <a:solidFill>
                  <a:schemeClr val="bg1">
                    <a:lumMod val="85000"/>
                  </a:schemeClr>
                </a:solidFill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(2)'!$DH$320</c:f>
              <c:numCache>
                <c:formatCode>General</c:formatCode>
                <c:ptCount val="1"/>
                <c:pt idx="0">
                  <c:v>3.5</c:v>
                </c:pt>
              </c:numCache>
            </c:numRef>
          </c:xVal>
          <c:yVal>
            <c:numRef>
              <c:f>'SCORECHART (2)'!$DI$320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(2)'!$DJ$320</c15:f>
                <c15:dlblRangeCache>
                  <c:ptCount val="1"/>
                  <c:pt idx="0">
                    <c:v>P( x̅) to  x̅
σ̂(x̅) = s/√n
⟵ t = t.inv(P( x̅), df)
⟶ t = t.inv(1-P( x̅), df)
 x̅ = t * σ̂(x̅) + μ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37C6-4444-9E71-85829D649D09}"/>
            </c:ext>
          </c:extLst>
        </c:ser>
        <c:ser>
          <c:idx val="0"/>
          <c:order val="2"/>
          <c:tx>
            <c:strRef>
              <c:f>'SCORECHART (2)'!$DS$288</c:f>
              <c:strCache>
                <c:ptCount val="1"/>
                <c:pt idx="0">
                  <c:v>Z or T</c:v>
                </c:pt>
              </c:strCache>
            </c:strRef>
          </c:tx>
          <c:spPr>
            <a:ln w="1905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'SCORECHART (2)'!$DR$289:$DR$433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(2)'!$DS$289:$DS$433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5.2755589252384542E-2</c:v>
                </c:pt>
                <c:pt idx="24">
                  <c:v>5.6941349953155425E-2</c:v>
                </c:pt>
                <c:pt idx="25">
                  <c:v>6.138577882035428E-2</c:v>
                </c:pt>
                <c:pt idx="26">
                  <c:v>6.6096706874345768E-2</c:v>
                </c:pt>
                <c:pt idx="27">
                  <c:v>7.1081283937810977E-2</c:v>
                </c:pt>
                <c:pt idx="28">
                  <c:v>7.6345859429668483E-2</c:v>
                </c:pt>
                <c:pt idx="29">
                  <c:v>8.1895858510748085E-2</c:v>
                </c:pt>
                <c:pt idx="30">
                  <c:v>8.7735654539142172E-2</c:v>
                </c:pt>
                <c:pt idx="31">
                  <c:v>9.3868438952043831E-2</c:v>
                </c:pt>
                <c:pt idx="32">
                  <c:v>0.10029608984947766</c:v>
                </c:pt>
                <c:pt idx="33">
                  <c:v>0.10701904071054116</c:v>
                </c:pt>
                <c:pt idx="34">
                  <c:v>0.11403615082117972</c:v>
                </c:pt>
                <c:pt idx="35">
                  <c:v>0.12134457913044903</c:v>
                </c:pt>
                <c:pt idx="36">
                  <c:v>0.12893966337578489</c:v>
                </c:pt>
                <c:pt idx="37">
                  <c:v>0.13681480642300572</c:v>
                </c:pt>
                <c:pt idx="38">
                  <c:v>0.14496137184954899</c:v>
                </c:pt>
                <c:pt idx="39">
                  <c:v>0.15336859085580268</c:v>
                </c:pt>
                <c:pt idx="40">
                  <c:v>0.16202348261549071</c:v>
                </c:pt>
                <c:pt idx="41">
                  <c:v>0.1709107901683504</c:v>
                </c:pt>
                <c:pt idx="42">
                  <c:v>0.1800129339136412</c:v>
                </c:pt>
                <c:pt idx="43">
                  <c:v>0.1893099846787111</c:v>
                </c:pt>
                <c:pt idx="44">
                  <c:v>0.1987796582109283</c:v>
                </c:pt>
                <c:pt idx="45">
                  <c:v>0.20839733277253844</c:v>
                </c:pt>
                <c:pt idx="46">
                  <c:v>0.21813609130606604</c:v>
                </c:pt>
                <c:pt idx="47">
                  <c:v>0.22796678938335671</c:v>
                </c:pt>
                <c:pt idx="48">
                  <c:v>0.23785814985587553</c:v>
                </c:pt>
                <c:pt idx="49">
                  <c:v>0.24777688479017695</c:v>
                </c:pt>
                <c:pt idx="50">
                  <c:v>0.25768784490435065</c:v>
                </c:pt>
                <c:pt idx="51">
                  <c:v>0.26755419632366828</c:v>
                </c:pt>
                <c:pt idx="52">
                  <c:v>0.27733762405258572</c:v>
                </c:pt>
                <c:pt idx="53">
                  <c:v>0.28699856112266137</c:v>
                </c:pt>
                <c:pt idx="54">
                  <c:v>0.29649644192968583</c:v>
                </c:pt>
                <c:pt idx="55">
                  <c:v>0.30578997782694178</c:v>
                </c:pt>
                <c:pt idx="56">
                  <c:v>0.31483745260416718</c:v>
                </c:pt>
                <c:pt idx="57">
                  <c:v>0.3235970350629464</c:v>
                </c:pt>
                <c:pt idx="58">
                  <c:v>0.33202710550851261</c:v>
                </c:pt>
                <c:pt idx="59">
                  <c:v>0.34008659262477625</c:v>
                </c:pt>
                <c:pt idx="60">
                  <c:v>0.34773531689290865</c:v>
                </c:pt>
                <c:pt idx="61">
                  <c:v>0.35493433646244138</c:v>
                </c:pt>
                <c:pt idx="62">
                  <c:v>0.36164629119515912</c:v>
                </c:pt>
                <c:pt idx="63">
                  <c:v>0.36783574048247636</c:v>
                </c:pt>
                <c:pt idx="64">
                  <c:v>0.37346949039154692</c:v>
                </c:pt>
                <c:pt idx="65">
                  <c:v>0.37851690572757207</c:v>
                </c:pt>
                <c:pt idx="66">
                  <c:v>0.38295020271144919</c:v>
                </c:pt>
                <c:pt idx="67">
                  <c:v>0.3867447181630414</c:v>
                </c:pt>
                <c:pt idx="68">
                  <c:v>0.38987915134907958</c:v>
                </c:pt>
                <c:pt idx="69">
                  <c:v>0.39233577499731181</c:v>
                </c:pt>
                <c:pt idx="70">
                  <c:v>0.39410061238944227</c:v>
                </c:pt>
                <c:pt idx="71">
                  <c:v>0.39516357791739609</c:v>
                </c:pt>
                <c:pt idx="72">
                  <c:v>0.39551857901172804</c:v>
                </c:pt>
                <c:pt idx="73">
                  <c:v>0.39516357791739615</c:v>
                </c:pt>
                <c:pt idx="74">
                  <c:v>0.39410061238944244</c:v>
                </c:pt>
                <c:pt idx="75">
                  <c:v>0.39233577499731215</c:v>
                </c:pt>
                <c:pt idx="76">
                  <c:v>0.38987915134907986</c:v>
                </c:pt>
                <c:pt idx="77">
                  <c:v>0.38674471816304173</c:v>
                </c:pt>
                <c:pt idx="78">
                  <c:v>0.38295020271144958</c:v>
                </c:pt>
                <c:pt idx="79">
                  <c:v>0.37851690572757252</c:v>
                </c:pt>
                <c:pt idx="80">
                  <c:v>0.37346949039154748</c:v>
                </c:pt>
                <c:pt idx="81">
                  <c:v>0.36783574048247697</c:v>
                </c:pt>
                <c:pt idx="82">
                  <c:v>0.36164629119515979</c:v>
                </c:pt>
                <c:pt idx="83">
                  <c:v>0.35493433646244205</c:v>
                </c:pt>
                <c:pt idx="84">
                  <c:v>0.34773531689290943</c:v>
                </c:pt>
                <c:pt idx="85">
                  <c:v>0.34008659262477703</c:v>
                </c:pt>
                <c:pt idx="86">
                  <c:v>0.33202710550851339</c:v>
                </c:pt>
                <c:pt idx="87">
                  <c:v>0.32359703506294724</c:v>
                </c:pt>
                <c:pt idx="88">
                  <c:v>0.31483745260416807</c:v>
                </c:pt>
                <c:pt idx="89">
                  <c:v>0.30578997782694278</c:v>
                </c:pt>
                <c:pt idx="90">
                  <c:v>0.29649644192968677</c:v>
                </c:pt>
                <c:pt idx="91">
                  <c:v>0.28699856112266237</c:v>
                </c:pt>
                <c:pt idx="92">
                  <c:v>0.27733762405258672</c:v>
                </c:pt>
                <c:pt idx="93">
                  <c:v>0.26755419632366934</c:v>
                </c:pt>
                <c:pt idx="94">
                  <c:v>0.2576878449043517</c:v>
                </c:pt>
                <c:pt idx="95">
                  <c:v>0.24777688479017801</c:v>
                </c:pt>
                <c:pt idx="96">
                  <c:v>0.23785814985587653</c:v>
                </c:pt>
                <c:pt idx="97">
                  <c:v>0.22796678938335771</c:v>
                </c:pt>
                <c:pt idx="98">
                  <c:v>0.21813609130606706</c:v>
                </c:pt>
                <c:pt idx="99">
                  <c:v>0.2083973327725395</c:v>
                </c:pt>
                <c:pt idx="100">
                  <c:v>0.19877965821092936</c:v>
                </c:pt>
                <c:pt idx="101">
                  <c:v>0.18930998467871205</c:v>
                </c:pt>
                <c:pt idx="102">
                  <c:v>0.18001293391364212</c:v>
                </c:pt>
                <c:pt idx="103">
                  <c:v>0.17091079016835131</c:v>
                </c:pt>
                <c:pt idx="104">
                  <c:v>0.16202348261549163</c:v>
                </c:pt>
                <c:pt idx="105">
                  <c:v>0.15336859085580357</c:v>
                </c:pt>
                <c:pt idx="106">
                  <c:v>0.14496137184954991</c:v>
                </c:pt>
                <c:pt idx="107">
                  <c:v>0.13681480642300656</c:v>
                </c:pt>
                <c:pt idx="108">
                  <c:v>0.12893966337578569</c:v>
                </c:pt>
                <c:pt idx="109">
                  <c:v>0.12134457913044985</c:v>
                </c:pt>
                <c:pt idx="110">
                  <c:v>0.1140361508211805</c:v>
                </c:pt>
                <c:pt idx="111">
                  <c:v>0.10701904071054189</c:v>
                </c:pt>
                <c:pt idx="112">
                  <c:v>0.10029608984947837</c:v>
                </c:pt>
                <c:pt idx="113">
                  <c:v>9.3868438952044511E-2</c:v>
                </c:pt>
                <c:pt idx="114">
                  <c:v>8.773565453914281E-2</c:v>
                </c:pt>
                <c:pt idx="115">
                  <c:v>8.1895858510748709E-2</c:v>
                </c:pt>
                <c:pt idx="116">
                  <c:v>7.6345859429669094E-2</c:v>
                </c:pt>
                <c:pt idx="117">
                  <c:v>7.1081283937811518E-2</c:v>
                </c:pt>
                <c:pt idx="118">
                  <c:v>6.6096706874346267E-2</c:v>
                </c:pt>
                <c:pt idx="119">
                  <c:v>6.1385778820354765E-2</c:v>
                </c:pt>
                <c:pt idx="120">
                  <c:v>5.6941349953155876E-2</c:v>
                </c:pt>
                <c:pt idx="121">
                  <c:v>5.275558925238498E-2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7C6-4444-9E71-85829D649D09}"/>
            </c:ext>
          </c:extLst>
        </c:ser>
        <c:ser>
          <c:idx val="1"/>
          <c:order val="3"/>
          <c:tx>
            <c:strRef>
              <c:f>'SCORECHART (2)'!$DT$288</c:f>
              <c:strCache>
                <c:ptCount val="1"/>
                <c:pt idx="0">
                  <c:v>T x̅ X1</c:v>
                </c:pt>
              </c:strCache>
            </c:strRef>
          </c:tx>
          <c:spPr>
            <a:ln w="22225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47625" cap="flat" cmpd="sng" algn="ctr">
                <a:solidFill>
                  <a:srgbClr val="FF0000">
                    <a:alpha val="38000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(2)'!$DR$289:$DR$433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(2)'!$DT$289:$DT$433</c:f>
              <c:numCache>
                <c:formatCode>0.000</c:formatCode>
                <c:ptCount val="145"/>
                <c:pt idx="0">
                  <c:v>6.8609287304041465E-3</c:v>
                </c:pt>
                <c:pt idx="1">
                  <c:v>7.5697742616042795E-3</c:v>
                </c:pt>
                <c:pt idx="2">
                  <c:v>8.3456771369635144E-3</c:v>
                </c:pt>
                <c:pt idx="3">
                  <c:v>9.194131613836495E-3</c:v>
                </c:pt>
                <c:pt idx="4">
                  <c:v>1.0120969767253457E-2</c:v>
                </c:pt>
                <c:pt idx="5">
                  <c:v>1.1132367549497322E-2</c:v>
                </c:pt>
                <c:pt idx="6">
                  <c:v>1.2234848777987996E-2</c:v>
                </c:pt>
                <c:pt idx="7">
                  <c:v>1.3435286711765229E-2</c:v>
                </c:pt>
                <c:pt idx="8">
                  <c:v>1.474090285628973E-2</c:v>
                </c:pt>
                <c:pt idx="9">
                  <c:v>1.6159262617869114E-2</c:v>
                </c:pt>
                <c:pt idx="10">
                  <c:v>1.7698267413433118E-2</c:v>
                </c:pt>
                <c:pt idx="11">
                  <c:v>1.9366142829364091E-2</c:v>
                </c:pt>
                <c:pt idx="12">
                  <c:v>2.1171422415414563E-2</c:v>
                </c:pt>
                <c:pt idx="13">
                  <c:v>2.3122926697242353E-2</c:v>
                </c:pt>
                <c:pt idx="14">
                  <c:v>2.5229736994620458E-2</c:v>
                </c:pt>
                <c:pt idx="15">
                  <c:v>2.75011636428102E-2</c:v>
                </c:pt>
                <c:pt idx="16">
                  <c:v>2.9946708232795709E-2</c:v>
                </c:pt>
                <c:pt idx="17">
                  <c:v>3.2576019512921418E-2</c:v>
                </c:pt>
                <c:pt idx="18">
                  <c:v>3.53988426307607E-2</c:v>
                </c:pt>
                <c:pt idx="19">
                  <c:v>3.842496144051763E-2</c:v>
                </c:pt>
                <c:pt idx="20">
                  <c:v>4.1664133658563668E-2</c:v>
                </c:pt>
                <c:pt idx="21">
                  <c:v>4.5126018718354352E-2</c:v>
                </c:pt>
                <c:pt idx="22">
                  <c:v>4.882009825630447E-2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7C6-4444-9E71-85829D649D09}"/>
            </c:ext>
          </c:extLst>
        </c:ser>
        <c:ser>
          <c:idx val="19"/>
          <c:order val="4"/>
          <c:tx>
            <c:strRef>
              <c:f>'SCORECHART (2)'!$DU$288</c:f>
              <c:strCache>
                <c:ptCount val="1"/>
                <c:pt idx="0">
                  <c:v>T x̅ X2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ln w="47625">
                <a:solidFill>
                  <a:srgbClr val="FF0000">
                    <a:alpha val="37552"/>
                  </a:srgbClr>
                </a:solidFill>
              </a:ln>
            </c:spPr>
          </c:errBars>
          <c:xVal>
            <c:numRef>
              <c:f>'SCORECHART (2)'!$DR$289:$DR$433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(2)'!$DU$289:$DU$433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4.8820098256304865E-2</c:v>
                </c:pt>
                <c:pt idx="123">
                  <c:v>4.5126018718354699E-2</c:v>
                </c:pt>
                <c:pt idx="124">
                  <c:v>4.1664133658564015E-2</c:v>
                </c:pt>
                <c:pt idx="125">
                  <c:v>3.842496144051797E-2</c:v>
                </c:pt>
                <c:pt idx="126">
                  <c:v>3.5398842630761047E-2</c:v>
                </c:pt>
                <c:pt idx="127">
                  <c:v>3.2576019512921675E-2</c:v>
                </c:pt>
                <c:pt idx="128">
                  <c:v>2.9946708232795983E-2</c:v>
                </c:pt>
                <c:pt idx="129">
                  <c:v>2.7501163642810422E-2</c:v>
                </c:pt>
                <c:pt idx="130">
                  <c:v>2.5229736994620687E-2</c:v>
                </c:pt>
                <c:pt idx="131">
                  <c:v>2.3122926697242557E-2</c:v>
                </c:pt>
                <c:pt idx="132">
                  <c:v>2.1171422415414767E-2</c:v>
                </c:pt>
                <c:pt idx="133">
                  <c:v>1.9366142829364268E-2</c:v>
                </c:pt>
                <c:pt idx="134">
                  <c:v>1.7698267413433284E-2</c:v>
                </c:pt>
                <c:pt idx="135">
                  <c:v>1.6159262617869267E-2</c:v>
                </c:pt>
                <c:pt idx="136">
                  <c:v>1.4740902856289881E-2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7C6-4444-9E71-85829D649D09}"/>
            </c:ext>
          </c:extLst>
        </c:ser>
        <c:ser>
          <c:idx val="2"/>
          <c:order val="5"/>
          <c:tx>
            <c:strRef>
              <c:f>'SCORECHART (2)'!$DV$288</c:f>
              <c:strCache>
                <c:ptCount val="1"/>
                <c:pt idx="0">
                  <c:v>T x̅ X3</c:v>
                </c:pt>
              </c:strCache>
            </c:strRef>
          </c:tx>
          <c:spPr>
            <a:ln w="22225" cap="rnd">
              <a:noFill/>
              <a:prstDash val="solid"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1"/>
            <c:val val="100"/>
            <c:spPr>
              <a:noFill/>
              <a:ln w="50800" cap="flat" cmpd="sng" algn="ctr">
                <a:solidFill>
                  <a:schemeClr val="tx1">
                    <a:alpha val="23366"/>
                  </a:scheme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(2)'!$DR$289:$DR$433</c:f>
              <c:numCache>
                <c:formatCode>0.00</c:formatCode>
                <c:ptCount val="145"/>
                <c:pt idx="0">
                  <c:v>-3</c:v>
                </c:pt>
                <c:pt idx="1">
                  <c:v>-2.9583333333333335</c:v>
                </c:pt>
                <c:pt idx="2">
                  <c:v>-2.916666666666667</c:v>
                </c:pt>
                <c:pt idx="3">
                  <c:v>-2.8750000000000004</c:v>
                </c:pt>
                <c:pt idx="4">
                  <c:v>-2.8333333333333339</c:v>
                </c:pt>
                <c:pt idx="5">
                  <c:v>-2.7916666666666674</c:v>
                </c:pt>
                <c:pt idx="6">
                  <c:v>-2.7500000000000009</c:v>
                </c:pt>
                <c:pt idx="7">
                  <c:v>-2.7083333333333344</c:v>
                </c:pt>
                <c:pt idx="8">
                  <c:v>-2.6666666666666679</c:v>
                </c:pt>
                <c:pt idx="9">
                  <c:v>-2.6250000000000013</c:v>
                </c:pt>
                <c:pt idx="10">
                  <c:v>-2.5833333333333348</c:v>
                </c:pt>
                <c:pt idx="11">
                  <c:v>-2.5416666666666683</c:v>
                </c:pt>
                <c:pt idx="12">
                  <c:v>-2.5000000000000018</c:v>
                </c:pt>
                <c:pt idx="13">
                  <c:v>-2.4583333333333353</c:v>
                </c:pt>
                <c:pt idx="14">
                  <c:v>-2.4166666666666687</c:v>
                </c:pt>
                <c:pt idx="15">
                  <c:v>-2.3750000000000022</c:v>
                </c:pt>
                <c:pt idx="16">
                  <c:v>-2.3333333333333357</c:v>
                </c:pt>
                <c:pt idx="17">
                  <c:v>-2.2916666666666692</c:v>
                </c:pt>
                <c:pt idx="18">
                  <c:v>-2.2500000000000027</c:v>
                </c:pt>
                <c:pt idx="19">
                  <c:v>-2.2083333333333361</c:v>
                </c:pt>
                <c:pt idx="20">
                  <c:v>-2.1666666666666696</c:v>
                </c:pt>
                <c:pt idx="21">
                  <c:v>-2.1250000000000031</c:v>
                </c:pt>
                <c:pt idx="22">
                  <c:v>-2.0833333333333366</c:v>
                </c:pt>
                <c:pt idx="23">
                  <c:v>-2.0416666666666701</c:v>
                </c:pt>
                <c:pt idx="24">
                  <c:v>-2.0000000000000036</c:v>
                </c:pt>
                <c:pt idx="25">
                  <c:v>-1.9583333333333368</c:v>
                </c:pt>
                <c:pt idx="26">
                  <c:v>-1.9166666666666701</c:v>
                </c:pt>
                <c:pt idx="27">
                  <c:v>-1.8750000000000033</c:v>
                </c:pt>
                <c:pt idx="28">
                  <c:v>-1.8333333333333366</c:v>
                </c:pt>
                <c:pt idx="29">
                  <c:v>-1.7916666666666698</c:v>
                </c:pt>
                <c:pt idx="30">
                  <c:v>-1.7500000000000031</c:v>
                </c:pt>
                <c:pt idx="31">
                  <c:v>-1.7083333333333364</c:v>
                </c:pt>
                <c:pt idx="32">
                  <c:v>-1.6666666666666696</c:v>
                </c:pt>
                <c:pt idx="33">
                  <c:v>-1.6250000000000029</c:v>
                </c:pt>
                <c:pt idx="34">
                  <c:v>-1.5833333333333361</c:v>
                </c:pt>
                <c:pt idx="35">
                  <c:v>-1.5416666666666694</c:v>
                </c:pt>
                <c:pt idx="36">
                  <c:v>-1.5000000000000027</c:v>
                </c:pt>
                <c:pt idx="37">
                  <c:v>-1.4583333333333359</c:v>
                </c:pt>
                <c:pt idx="38">
                  <c:v>-1.4166666666666692</c:v>
                </c:pt>
                <c:pt idx="39">
                  <c:v>-1.3750000000000024</c:v>
                </c:pt>
                <c:pt idx="40">
                  <c:v>-1.3333333333333357</c:v>
                </c:pt>
                <c:pt idx="41">
                  <c:v>-1.291666666666669</c:v>
                </c:pt>
                <c:pt idx="42">
                  <c:v>-1.2500000000000022</c:v>
                </c:pt>
                <c:pt idx="43">
                  <c:v>-1.2083333333333355</c:v>
                </c:pt>
                <c:pt idx="44">
                  <c:v>-1.1666666666666687</c:v>
                </c:pt>
                <c:pt idx="45">
                  <c:v>-1.125000000000002</c:v>
                </c:pt>
                <c:pt idx="46">
                  <c:v>-1.0833333333333353</c:v>
                </c:pt>
                <c:pt idx="47">
                  <c:v>-1.0416666666666685</c:v>
                </c:pt>
                <c:pt idx="48">
                  <c:v>-1.0000000000000018</c:v>
                </c:pt>
                <c:pt idx="49">
                  <c:v>-0.95833333333333515</c:v>
                </c:pt>
                <c:pt idx="50">
                  <c:v>-0.91666666666666852</c:v>
                </c:pt>
                <c:pt idx="51">
                  <c:v>-0.87500000000000189</c:v>
                </c:pt>
                <c:pt idx="52">
                  <c:v>-0.83333333333333526</c:v>
                </c:pt>
                <c:pt idx="53">
                  <c:v>-0.79166666666666863</c:v>
                </c:pt>
                <c:pt idx="54">
                  <c:v>-0.750000000000002</c:v>
                </c:pt>
                <c:pt idx="55">
                  <c:v>-0.70833333333333537</c:v>
                </c:pt>
                <c:pt idx="56">
                  <c:v>-0.66666666666666874</c:v>
                </c:pt>
                <c:pt idx="57">
                  <c:v>-0.62500000000000211</c:v>
                </c:pt>
                <c:pt idx="58">
                  <c:v>-0.58333333333333548</c:v>
                </c:pt>
                <c:pt idx="59">
                  <c:v>-0.54166666666666885</c:v>
                </c:pt>
                <c:pt idx="60">
                  <c:v>-0.50000000000000222</c:v>
                </c:pt>
                <c:pt idx="61">
                  <c:v>-0.45833333333333554</c:v>
                </c:pt>
                <c:pt idx="62">
                  <c:v>-0.41666666666666885</c:v>
                </c:pt>
                <c:pt idx="63">
                  <c:v>-0.37500000000000216</c:v>
                </c:pt>
                <c:pt idx="64">
                  <c:v>-0.33333333333333548</c:v>
                </c:pt>
                <c:pt idx="65">
                  <c:v>-0.29166666666666879</c:v>
                </c:pt>
                <c:pt idx="66">
                  <c:v>-0.25000000000000211</c:v>
                </c:pt>
                <c:pt idx="67">
                  <c:v>-0.20833333333333545</c:v>
                </c:pt>
                <c:pt idx="68">
                  <c:v>-0.16666666666666879</c:v>
                </c:pt>
                <c:pt idx="69">
                  <c:v>-0.12500000000000214</c:v>
                </c:pt>
                <c:pt idx="70">
                  <c:v>-8.333333333333548E-2</c:v>
                </c:pt>
                <c:pt idx="71">
                  <c:v>-4.1666666666668815E-2</c:v>
                </c:pt>
                <c:pt idx="72">
                  <c:v>-2.1510571102112408E-15</c:v>
                </c:pt>
                <c:pt idx="73">
                  <c:v>4.1666666666664513E-2</c:v>
                </c:pt>
                <c:pt idx="74">
                  <c:v>8.3333333333331178E-2</c:v>
                </c:pt>
                <c:pt idx="75">
                  <c:v>0.12499999999999784</c:v>
                </c:pt>
                <c:pt idx="76">
                  <c:v>0.16666666666666449</c:v>
                </c:pt>
                <c:pt idx="77">
                  <c:v>0.20833333333333115</c:v>
                </c:pt>
                <c:pt idx="78">
                  <c:v>0.24999999999999781</c:v>
                </c:pt>
                <c:pt idx="79">
                  <c:v>0.29166666666666446</c:v>
                </c:pt>
                <c:pt idx="80">
                  <c:v>0.33333333333333115</c:v>
                </c:pt>
                <c:pt idx="81">
                  <c:v>0.37499999999999784</c:v>
                </c:pt>
                <c:pt idx="82">
                  <c:v>0.41666666666666452</c:v>
                </c:pt>
                <c:pt idx="83">
                  <c:v>0.45833333333333121</c:v>
                </c:pt>
                <c:pt idx="84">
                  <c:v>0.49999999999999789</c:v>
                </c:pt>
                <c:pt idx="85">
                  <c:v>0.54166666666666452</c:v>
                </c:pt>
                <c:pt idx="86">
                  <c:v>0.58333333333333115</c:v>
                </c:pt>
                <c:pt idx="87">
                  <c:v>0.62499999999999778</c:v>
                </c:pt>
                <c:pt idx="88">
                  <c:v>0.66666666666666441</c:v>
                </c:pt>
                <c:pt idx="89">
                  <c:v>0.70833333333333104</c:v>
                </c:pt>
                <c:pt idx="90">
                  <c:v>0.74999999999999767</c:v>
                </c:pt>
                <c:pt idx="91">
                  <c:v>0.7916666666666643</c:v>
                </c:pt>
                <c:pt idx="92">
                  <c:v>0.83333333333333093</c:v>
                </c:pt>
                <c:pt idx="93">
                  <c:v>0.87499999999999756</c:v>
                </c:pt>
                <c:pt idx="94">
                  <c:v>0.91666666666666419</c:v>
                </c:pt>
                <c:pt idx="95">
                  <c:v>0.95833333333333082</c:v>
                </c:pt>
                <c:pt idx="96">
                  <c:v>0.99999999999999745</c:v>
                </c:pt>
                <c:pt idx="97">
                  <c:v>1.0416666666666641</c:v>
                </c:pt>
                <c:pt idx="98">
                  <c:v>1.0833333333333308</c:v>
                </c:pt>
                <c:pt idx="99">
                  <c:v>1.1249999999999976</c:v>
                </c:pt>
                <c:pt idx="100">
                  <c:v>1.1666666666666643</c:v>
                </c:pt>
                <c:pt idx="101">
                  <c:v>1.208333333333331</c:v>
                </c:pt>
                <c:pt idx="102">
                  <c:v>1.2499999999999978</c:v>
                </c:pt>
                <c:pt idx="103">
                  <c:v>1.2916666666666645</c:v>
                </c:pt>
                <c:pt idx="104">
                  <c:v>1.3333333333333313</c:v>
                </c:pt>
                <c:pt idx="105">
                  <c:v>1.374999999999998</c:v>
                </c:pt>
                <c:pt idx="106">
                  <c:v>1.4166666666666647</c:v>
                </c:pt>
                <c:pt idx="107">
                  <c:v>1.4583333333333315</c:v>
                </c:pt>
                <c:pt idx="108">
                  <c:v>1.4999999999999982</c:v>
                </c:pt>
                <c:pt idx="109">
                  <c:v>1.541666666666665</c:v>
                </c:pt>
                <c:pt idx="110">
                  <c:v>1.5833333333333317</c:v>
                </c:pt>
                <c:pt idx="111">
                  <c:v>1.6249999999999984</c:v>
                </c:pt>
                <c:pt idx="112">
                  <c:v>1.6666666666666652</c:v>
                </c:pt>
                <c:pt idx="113">
                  <c:v>1.7083333333333319</c:v>
                </c:pt>
                <c:pt idx="114">
                  <c:v>1.7499999999999987</c:v>
                </c:pt>
                <c:pt idx="115">
                  <c:v>1.7916666666666654</c:v>
                </c:pt>
                <c:pt idx="116">
                  <c:v>1.8333333333333321</c:v>
                </c:pt>
                <c:pt idx="117">
                  <c:v>1.8749999999999989</c:v>
                </c:pt>
                <c:pt idx="118">
                  <c:v>1.9166666666666656</c:v>
                </c:pt>
                <c:pt idx="119">
                  <c:v>1.9583333333333324</c:v>
                </c:pt>
                <c:pt idx="120">
                  <c:v>1.9999999999999991</c:v>
                </c:pt>
                <c:pt idx="121">
                  <c:v>2.0416666666666656</c:v>
                </c:pt>
                <c:pt idx="122">
                  <c:v>2.0833333333333321</c:v>
                </c:pt>
                <c:pt idx="123">
                  <c:v>2.1249999999999987</c:v>
                </c:pt>
                <c:pt idx="124">
                  <c:v>2.1666666666666652</c:v>
                </c:pt>
                <c:pt idx="125">
                  <c:v>2.2083333333333317</c:v>
                </c:pt>
                <c:pt idx="126">
                  <c:v>2.2499999999999982</c:v>
                </c:pt>
                <c:pt idx="127">
                  <c:v>2.2916666666666647</c:v>
                </c:pt>
                <c:pt idx="128">
                  <c:v>2.3333333333333313</c:v>
                </c:pt>
                <c:pt idx="129">
                  <c:v>2.3749999999999978</c:v>
                </c:pt>
                <c:pt idx="130">
                  <c:v>2.4166666666666643</c:v>
                </c:pt>
                <c:pt idx="131">
                  <c:v>2.4583333333333308</c:v>
                </c:pt>
                <c:pt idx="132">
                  <c:v>2.4999999999999973</c:v>
                </c:pt>
                <c:pt idx="133">
                  <c:v>2.5416666666666639</c:v>
                </c:pt>
                <c:pt idx="134">
                  <c:v>2.5833333333333304</c:v>
                </c:pt>
                <c:pt idx="135">
                  <c:v>2.6249999999999969</c:v>
                </c:pt>
                <c:pt idx="136">
                  <c:v>2.6666666666666634</c:v>
                </c:pt>
                <c:pt idx="137">
                  <c:v>2.7083333333333299</c:v>
                </c:pt>
                <c:pt idx="138">
                  <c:v>2.7499999999999964</c:v>
                </c:pt>
                <c:pt idx="139">
                  <c:v>2.791666666666663</c:v>
                </c:pt>
                <c:pt idx="140">
                  <c:v>2.8333333333333295</c:v>
                </c:pt>
                <c:pt idx="141">
                  <c:v>2.874999999999996</c:v>
                </c:pt>
                <c:pt idx="142">
                  <c:v>2.9166666666666625</c:v>
                </c:pt>
                <c:pt idx="143">
                  <c:v>2.958333333333329</c:v>
                </c:pt>
                <c:pt idx="144">
                  <c:v>2.9999999999999956</c:v>
                </c:pt>
              </c:numCache>
            </c:numRef>
          </c:xVal>
          <c:yVal>
            <c:numRef>
              <c:f>'SCORECHART (2)'!$DV$289:$DV$433</c:f>
              <c:numCache>
                <c:formatCode>0.000</c:formatCode>
                <c:ptCount val="14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#N/A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#N/A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1.3435286711765363E-2</c:v>
                </c:pt>
                <c:pt idx="138">
                  <c:v>1.2234848777988121E-2</c:v>
                </c:pt>
                <c:pt idx="139">
                  <c:v>1.1132367549497434E-2</c:v>
                </c:pt>
                <c:pt idx="140">
                  <c:v>1.012096976725356E-2</c:v>
                </c:pt>
                <c:pt idx="141">
                  <c:v>9.1941316138365869E-3</c:v>
                </c:pt>
                <c:pt idx="142">
                  <c:v>8.3456771369636047E-3</c:v>
                </c:pt>
                <c:pt idx="143">
                  <c:v>7.5697742616043654E-3</c:v>
                </c:pt>
                <c:pt idx="144">
                  <c:v>6.8609287304042203E-3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7C6-4444-9E71-85829D649D09}"/>
            </c:ext>
          </c:extLst>
        </c:ser>
        <c:ser>
          <c:idx val="3"/>
          <c:order val="6"/>
          <c:tx>
            <c:strRef>
              <c:f>'SCORECHART (2)'!$DG$352</c:f>
              <c:strCache>
                <c:ptCount val="1"/>
                <c:pt idx="0">
                  <c:v>stdev bars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errBars>
            <c:errDir val="y"/>
            <c:errBarType val="minus"/>
            <c:errValType val="percentage"/>
            <c:noEndCap val="0"/>
            <c:val val="100"/>
            <c:spPr>
              <a:noFill/>
              <a:ln w="31750" cap="flat" cmpd="sng" algn="ctr">
                <a:solidFill>
                  <a:srgbClr val="00B0F0"/>
                </a:solidFill>
                <a:round/>
              </a:ln>
              <a:effectLst>
                <a:glow>
                  <a:schemeClr val="bg1"/>
                </a:glow>
              </a:effectLst>
            </c:spPr>
          </c:errBars>
          <c:xVal>
            <c:numRef>
              <c:f>'SCORECHART (2)'!$DD$354:$DD$360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(2)'!$DG$354:$DG$360</c:f>
              <c:numCache>
                <c:formatCode>0.000</c:formatCode>
                <c:ptCount val="7"/>
                <c:pt idx="0">
                  <c:v>4.4318484119380075E-3</c:v>
                </c:pt>
                <c:pt idx="1">
                  <c:v>5.3990966513188063E-2</c:v>
                </c:pt>
                <c:pt idx="2">
                  <c:v>0.24197072451914337</c:v>
                </c:pt>
                <c:pt idx="3">
                  <c:v>0.3989422804014327</c:v>
                </c:pt>
                <c:pt idx="4">
                  <c:v>0.24197072451914337</c:v>
                </c:pt>
                <c:pt idx="5">
                  <c:v>5.3990966513188063E-2</c:v>
                </c:pt>
                <c:pt idx="6">
                  <c:v>4.4318484119380075E-3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7C6-4444-9E71-85829D649D09}"/>
            </c:ext>
          </c:extLst>
        </c:ser>
        <c:ser>
          <c:idx val="10"/>
          <c:order val="7"/>
          <c:tx>
            <c:strRef>
              <c:f>'SCORECHART (2)'!$DD$352</c:f>
              <c:strCache>
                <c:ptCount val="1"/>
                <c:pt idx="0">
                  <c:v>stdev</c:v>
                </c:pt>
              </c:strCache>
            </c:strRef>
          </c:tx>
          <c:spPr>
            <a:ln w="1270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E52C002-EDC5-5C4F-B2A5-7B24BDA2C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C0A78FF-7467-1048-A6A2-E6E5CD32BD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001FBF5-5A6E-164F-9C0F-2C0DA354F8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6DDE2A4-6893-D942-A685-22EF7EEF8F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37C6-4444-9E71-85829D649D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23C093F-728C-A943-95C3-B703F2994F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F6C3CDB-A6F4-0143-9898-000FBF7731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95FE9884-58E4-2B4F-B5AB-B1C04EBA7C5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(2)'!$DD$354:$DD$360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(2)'!$DE$354:$DE$360</c:f>
              <c:numCache>
                <c:formatCode>General</c:formatCode>
                <c:ptCount val="7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(2)'!$DF$354:$DF$360</c15:f>
                <c15:dlblRangeCache>
                  <c:ptCount val="7"/>
                  <c:pt idx="0">
                    <c:v>-3t</c:v>
                  </c:pt>
                  <c:pt idx="1">
                    <c:v>-2t</c:v>
                  </c:pt>
                  <c:pt idx="2">
                    <c:v>-1t</c:v>
                  </c:pt>
                  <c:pt idx="3">
                    <c:v>0</c:v>
                  </c:pt>
                  <c:pt idx="4">
                    <c:v>1t</c:v>
                  </c:pt>
                  <c:pt idx="5">
                    <c:v>2t</c:v>
                  </c:pt>
                  <c:pt idx="6">
                    <c:v>3t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37C6-4444-9E71-85829D649D09}"/>
            </c:ext>
          </c:extLst>
        </c:ser>
        <c:ser>
          <c:idx val="9"/>
          <c:order val="8"/>
          <c:tx>
            <c:strRef>
              <c:f>'SCORECHART (2)'!$DF$363</c:f>
              <c:strCache>
                <c:ptCount val="1"/>
                <c:pt idx="0">
                  <c:v>emp rule labels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949C44E4-7AFD-CB41-9179-5FCE7DB613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2513D19-07DB-FC4C-B539-C90C60E9BA4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BE7F351-1719-DC49-AF98-B9D64F8897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58489B8-F537-1F4A-B3DA-81CA109144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37C6-4444-9E71-85829D649D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5595F43-7641-334A-BA29-263B0FAD551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1CA0AE94-1CB8-164B-8DC0-E452C7A7FAF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81C10DB-67B9-174A-914E-751764FFCE3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37C6-4444-9E71-85829D649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B60767A-7BA8-6A45-ABA3-D238762382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(2)'!$DD$364:$DD$371</c:f>
              <c:numCache>
                <c:formatCode>General</c:formatCode>
                <c:ptCount val="8"/>
                <c:pt idx="0">
                  <c:v>-3.5</c:v>
                </c:pt>
                <c:pt idx="1">
                  <c:v>-2.5</c:v>
                </c:pt>
                <c:pt idx="2">
                  <c:v>-1.5</c:v>
                </c:pt>
                <c:pt idx="3">
                  <c:v>-0.5</c:v>
                </c:pt>
                <c:pt idx="4">
                  <c:v>0.5</c:v>
                </c:pt>
                <c:pt idx="5">
                  <c:v>1.5</c:v>
                </c:pt>
                <c:pt idx="6">
                  <c:v>2.5</c:v>
                </c:pt>
                <c:pt idx="7">
                  <c:v>3.5</c:v>
                </c:pt>
              </c:numCache>
            </c:numRef>
          </c:xVal>
          <c:yVal>
            <c:numRef>
              <c:f>'SCORECHART (2)'!$DE$364:$DE$371</c:f>
              <c:numCache>
                <c:formatCode>General</c:formatCode>
                <c:ptCount val="8"/>
                <c:pt idx="0">
                  <c:v>-0.02</c:v>
                </c:pt>
                <c:pt idx="1">
                  <c:v>-0.02</c:v>
                </c:pt>
                <c:pt idx="2">
                  <c:v>-0.02</c:v>
                </c:pt>
                <c:pt idx="3">
                  <c:v>-0.02</c:v>
                </c:pt>
                <c:pt idx="4">
                  <c:v>-0.02</c:v>
                </c:pt>
                <c:pt idx="5">
                  <c:v>-0.02</c:v>
                </c:pt>
                <c:pt idx="6">
                  <c:v>-0.02</c:v>
                </c:pt>
                <c:pt idx="7">
                  <c:v>-0.02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(2)'!$DF$364:$DF$371</c15:f>
                <c15:dlblRangeCache>
                  <c:ptCount val="8"/>
                  <c:pt idx="0">
                    <c:v>0.5%</c:v>
                  </c:pt>
                  <c:pt idx="1">
                    <c:v>2.0%</c:v>
                  </c:pt>
                  <c:pt idx="2">
                    <c:v>13.5%</c:v>
                  </c:pt>
                  <c:pt idx="3">
                    <c:v>34.0%</c:v>
                  </c:pt>
                  <c:pt idx="4">
                    <c:v>34.0%</c:v>
                  </c:pt>
                  <c:pt idx="5">
                    <c:v>13.5%</c:v>
                  </c:pt>
                  <c:pt idx="6">
                    <c:v>2.0%</c:v>
                  </c:pt>
                  <c:pt idx="7">
                    <c:v>0.5%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9-37C6-4444-9E71-85829D649D09}"/>
            </c:ext>
          </c:extLst>
        </c:ser>
        <c:ser>
          <c:idx val="8"/>
          <c:order val="9"/>
          <c:tx>
            <c:strRef>
              <c:f>'SCORECHART (2)'!$DD$374</c:f>
              <c:strCache>
                <c:ptCount val="1"/>
                <c:pt idx="0">
                  <c:v>cumm prob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D8C7537A-9DB0-8446-A3F7-245B299EA00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545FBA4-DC22-9A4D-B1A3-89B3729306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9E11A12-0745-1C43-94BC-27DAA23C42A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AE1DED2-3974-1348-B50D-F90A387E6C6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37C6-4444-9E71-85829D649D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6892FED-D00D-4241-B877-90317664F8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302DD1-2CCE-3A4B-932B-B8A26DE4C0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4A86955-5D2B-9349-AFA7-D1CCA6741E9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B0F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(2)'!$DD$375:$DD$381</c:f>
              <c:numCache>
                <c:formatCode>General</c:formatCode>
                <c:ptCount val="7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</c:numCache>
            </c:numRef>
          </c:xVal>
          <c:yVal>
            <c:numRef>
              <c:f>'SCORECHART (2)'!$DE$375:$DE$381</c:f>
              <c:numCache>
                <c:formatCode>General</c:formatCode>
                <c:ptCount val="7"/>
                <c:pt idx="0">
                  <c:v>-0.05</c:v>
                </c:pt>
                <c:pt idx="1">
                  <c:v>-0.05</c:v>
                </c:pt>
                <c:pt idx="2">
                  <c:v>-0.05</c:v>
                </c:pt>
                <c:pt idx="3">
                  <c:v>-0.05</c:v>
                </c:pt>
                <c:pt idx="4">
                  <c:v>-0.05</c:v>
                </c:pt>
                <c:pt idx="5">
                  <c:v>-0.05</c:v>
                </c:pt>
                <c:pt idx="6">
                  <c:v>-0.05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(2)'!$DG$375:$DG$381</c15:f>
                <c15:dlblRangeCache>
                  <c:ptCount val="7"/>
                  <c:pt idx="0">
                    <c:v>⟵ 0.5%</c:v>
                  </c:pt>
                  <c:pt idx="1">
                    <c:v>⟵ 2.5%</c:v>
                  </c:pt>
                  <c:pt idx="2">
                    <c:v>⟵ 16.0%</c:v>
                  </c:pt>
                  <c:pt idx="3">
                    <c:v>50.0%</c:v>
                  </c:pt>
                  <c:pt idx="4">
                    <c:v>16.0% ⟶</c:v>
                  </c:pt>
                  <c:pt idx="5">
                    <c:v>2.5% ⟶</c:v>
                  </c:pt>
                  <c:pt idx="6">
                    <c:v>0.5% ⟶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1-37C6-4444-9E71-85829D649D09}"/>
            </c:ext>
          </c:extLst>
        </c:ser>
        <c:ser>
          <c:idx val="11"/>
          <c:order val="10"/>
          <c:tx>
            <c:strRef>
              <c:f>'SCORECHART (2)'!$DB$394</c:f>
              <c:strCache>
                <c:ptCount val="1"/>
                <c:pt idx="0">
                  <c:v>X1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1000">
                        <a:solidFill>
                          <a:srgbClr val="C0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00FDE534-9B67-514D-8508-05FD61E0AAEB}" type="CELLRANGE">
                      <a:rPr lang="en-US"/>
                      <a:pPr>
                        <a:defRPr sz="1000">
                          <a:solidFill>
                            <a:srgbClr val="C0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37836571845957"/>
                      <c:h val="3.7432290880533479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2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AAF646A-255B-2149-998D-084E9BB757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3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6306A098-D988-474A-BDF1-6D70A90025F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262B8C-CEBF-0546-8F8D-0665C9F47F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37C6-4444-9E71-85829D649D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F96FFA6C-011D-5E41-8635-702F52A04A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7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ADAF4A3-8D44-BC45-B527-C990D02A4A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8-37C6-4444-9E71-85829D649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E0B350A-240F-0B47-9604-6BFE7A0EE5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separator>, 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>
                    <a:solidFill>
                      <a:srgbClr val="C00000"/>
                    </a:solidFill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(2)'!$DD$396:$DD$403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(2)'!$DE$396:$DE$403</c:f>
              <c:numCache>
                <c:formatCode>General</c:formatCode>
                <c:ptCount val="8"/>
                <c:pt idx="0">
                  <c:v>-0.09</c:v>
                </c:pt>
                <c:pt idx="1">
                  <c:v>-0.09</c:v>
                </c:pt>
                <c:pt idx="2">
                  <c:v>-0.09</c:v>
                </c:pt>
                <c:pt idx="3">
                  <c:v>-0.09</c:v>
                </c:pt>
                <c:pt idx="4">
                  <c:v>-0.09</c:v>
                </c:pt>
                <c:pt idx="5">
                  <c:v>-0.09</c:v>
                </c:pt>
                <c:pt idx="6">
                  <c:v>-0.09</c:v>
                </c:pt>
                <c:pt idx="7">
                  <c:v>-0.09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(2)'!$DH$396:$DH$403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A-37C6-4444-9E71-85829D649D09}"/>
            </c:ext>
          </c:extLst>
        </c:ser>
        <c:ser>
          <c:idx val="4"/>
          <c:order val="11"/>
          <c:tx>
            <c:strRef>
              <c:f>'SCORECHART (2)'!$DD$384</c:f>
              <c:strCache>
                <c:ptCount val="1"/>
                <c:pt idx="0">
                  <c:v>X1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2B-37C6-4444-9E71-85829D649D0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00" b="0" i="0" u="none" strike="noStrike" kern="1200" baseline="0">
                        <a:solidFill>
                          <a:srgbClr val="FF0000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635AEA70-A169-A649-8814-26358CF5C90E}" type="CELLRANGE">
                      <a:rPr lang="en-US"/>
                      <a:pPr algn="ctr">
                        <a:defRPr sz="1000" b="0" i="0" u="none" strike="noStrike" kern="1200" baseline="0">
                          <a:solidFill>
                            <a:srgbClr val="FF0000"/>
                          </a:solidFill>
                          <a:effectLst>
                            <a:glow rad="127000">
                              <a:schemeClr val="bg1"/>
                            </a:glow>
                          </a:effectLst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>
                    <a:alpha val="81000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51204694668187"/>
                      <c:h val="4.908529852152470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C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C6A54000-ED63-F449-B08A-4373A7826E8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7AE2412-199C-3F41-B172-B9F0780530C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027F51B-96EA-4743-AC2C-38D45587E1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37C6-4444-9E71-85829D649D0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rgbClr val="FF0000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FCC70373-A04D-A947-81C8-E4596B1357AA}" type="CELLRANGE">
                      <a:rPr lang="en-US"/>
                      <a:pPr>
                        <a:defRPr sz="1100" b="0" i="0" u="none" strike="noStrike" kern="1200" baseline="0">
                          <a:solidFill>
                            <a:srgbClr val="FF0000"/>
                          </a:solidFill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F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ECAE3DE-A54D-E448-A2FC-24E391BCFE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0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B5289AB-CE8B-C546-81C3-CBDF7332A6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37C6-4444-9E71-85829D649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0F3899-6743-A04C-AE36-0BF7136786D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FF0000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(2)'!$DD$385:$DD$392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(2)'!$DE$385:$DE$392</c:f>
              <c:numCache>
                <c:formatCode>General</c:formatCode>
                <c:ptCount val="8"/>
                <c:pt idx="0">
                  <c:v>-0.12</c:v>
                </c:pt>
                <c:pt idx="1">
                  <c:v>-0.12</c:v>
                </c:pt>
                <c:pt idx="2">
                  <c:v>-0.12</c:v>
                </c:pt>
                <c:pt idx="3">
                  <c:v>-0.12</c:v>
                </c:pt>
                <c:pt idx="4">
                  <c:v>-0.12</c:v>
                </c:pt>
                <c:pt idx="5">
                  <c:v>-0.12</c:v>
                </c:pt>
                <c:pt idx="6">
                  <c:v>-0.12</c:v>
                </c:pt>
                <c:pt idx="7">
                  <c:v>-0.12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(2)'!$DF$385:$DF$392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3-37C6-4444-9E71-85829D649D09}"/>
            </c:ext>
          </c:extLst>
        </c:ser>
        <c:ser>
          <c:idx val="12"/>
          <c:order val="12"/>
          <c:tx>
            <c:strRef>
              <c:f>'SCORECHART (2)'!$DB$415</c:f>
              <c:strCache>
                <c:ptCount val="1"/>
                <c:pt idx="0">
                  <c:v>X3 stdev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 wrap="square" lIns="0" tIns="0" rIns="0" bIns="0" anchor="ctr">
                    <a:noAutofit/>
                  </a:bodyPr>
                  <a:lstStyle/>
                  <a:p>
                    <a:pPr>
                      <a:defRPr sz="900"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039448451221242"/>
                      <c:h val="4.315050560104243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4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37C6-4444-9E71-85829D649D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37C6-4444-9E71-85829D649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B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0" tIns="0" rIns="0" bIns="0" anchor="ctr">
                <a:spAutoFit/>
              </a:bodyPr>
              <a:lstStyle/>
              <a:p>
                <a:pPr>
                  <a:defRPr sz="900"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(2)'!$DD$417:$DD$424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(2)'!$DE$417:$DE$424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(2)'!$DH$417:$DH$424</c15:f>
                <c15:dlblRangeCache>
                  <c:ptCount val="8"/>
                  <c:pt idx="0">
                    <c:v> SE = σ̂(x̅) </c:v>
                  </c:pt>
                  <c:pt idx="1">
                    <c:v> -1.34 </c:v>
                  </c:pt>
                  <c:pt idx="2">
                    <c:v> -0.90 </c:v>
                  </c:pt>
                  <c:pt idx="3">
                    <c:v> -0.45 </c:v>
                  </c:pt>
                  <c:pt idx="4">
                    <c:v> 0 </c:v>
                  </c:pt>
                  <c:pt idx="5">
                    <c:v> +0.45 </c:v>
                  </c:pt>
                  <c:pt idx="6">
                    <c:v> +0.90 </c:v>
                  </c:pt>
                  <c:pt idx="7">
                    <c:v> +1.34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C-37C6-4444-9E71-85829D649D09}"/>
            </c:ext>
          </c:extLst>
        </c:ser>
        <c:ser>
          <c:idx val="5"/>
          <c:order val="13"/>
          <c:tx>
            <c:strRef>
              <c:f>'SCORECHART (2)'!$DD$405</c:f>
              <c:strCache>
                <c:ptCount val="1"/>
                <c:pt idx="0">
                  <c:v>X3 raw T x̅ axis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3D-37C6-4444-9E71-85829D649D0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3E-37C6-4444-9E71-85829D649D09}"/>
              </c:ext>
            </c:extLst>
          </c:dPt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00" b="0" i="0" u="none" strike="noStrike" kern="1200" baseline="0">
                        <a:solidFill>
                          <a:schemeClr val="tx1"/>
                        </a:solidFill>
                        <a:effectLst>
                          <a:glow rad="127000">
                            <a:schemeClr val="bg1"/>
                          </a:glow>
                        </a:effectLst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solidFill>
                  <a:schemeClr val="bg1">
                    <a:alpha val="79676"/>
                  </a:schemeClr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layout>
                    <c:manualLayout>
                      <c:w val="0.10289971472381856"/>
                      <c:h val="4.9974999667937961E-2"/>
                    </c:manualLayout>
                  </c15:layout>
                  <c15:showDataLabelsRange val="1"/>
                </c:ext>
                <c:ext xmlns:c16="http://schemas.microsoft.com/office/drawing/2014/chart" uri="{C3380CC4-5D6E-409C-BE32-E72D297353CC}">
                  <c16:uniqueId val="{0000003F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D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0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E-37C6-4444-9E71-85829D649D09}"/>
                </c:ext>
              </c:extLst>
            </c:dLbl>
            <c:dLbl>
              <c:idx val="4"/>
              <c:tx>
                <c:rich>
                  <a:bodyPr rot="0" spcFirstLastPara="1" vertOverflow="ellipsis" vert="horz" wrap="square" lIns="0" tIns="0" rIns="0" bIns="0" anchor="ctr" anchorCtr="1">
                    <a:spAutoFit/>
                  </a:bodyPr>
                  <a:lstStyle/>
                  <a:p>
                    <a:pPr>
                      <a:defRPr sz="1100" b="0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endParaRPr lang="en-US"/>
                  </a:p>
                </c:rich>
              </c:tx>
              <c:spPr>
                <a:noFill/>
                <a:ln w="6350"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1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2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3-37C6-4444-9E71-85829D649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4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0" tIns="0" rIns="0" bIns="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+mn-lt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DataLabelsRange val="1"/>
                <c15:showLeaderLines val="0"/>
              </c:ext>
            </c:extLst>
          </c:dLbls>
          <c:xVal>
            <c:numRef>
              <c:f>'SCORECHART (2)'!$DD$406:$DD$413</c:f>
              <c:numCache>
                <c:formatCode>General</c:formatCode>
                <c:ptCount val="8"/>
                <c:pt idx="0">
                  <c:v>-4</c:v>
                </c:pt>
                <c:pt idx="1">
                  <c:v>-3</c:v>
                </c:pt>
                <c:pt idx="2">
                  <c:v>-2</c:v>
                </c:pt>
                <c:pt idx="3">
                  <c:v>-1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</c:numCache>
            </c:numRef>
          </c:xVal>
          <c:yVal>
            <c:numRef>
              <c:f>'SCORECHART (2)'!$DE$406:$DE$413</c:f>
              <c:numCache>
                <c:formatCode>General</c:formatCode>
                <c:ptCount val="8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(2)'!$DF$406:$DF$413</c15:f>
                <c15:dlblRangeCache>
                  <c:ptCount val="8"/>
                  <c:pt idx="0">
                    <c:v>raw scale</c:v>
                  </c:pt>
                  <c:pt idx="1">
                    <c:v> 78.66 </c:v>
                  </c:pt>
                  <c:pt idx="2">
                    <c:v> 79.10 </c:v>
                  </c:pt>
                  <c:pt idx="3">
                    <c:v> 79.55 </c:v>
                  </c:pt>
                  <c:pt idx="4">
                    <c:v> 80.00 </c:v>
                  </c:pt>
                  <c:pt idx="5">
                    <c:v> 80.45 </c:v>
                  </c:pt>
                  <c:pt idx="6">
                    <c:v> 80.90 </c:v>
                  </c:pt>
                  <c:pt idx="7">
                    <c:v> 81.34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5-37C6-4444-9E71-85829D649D09}"/>
            </c:ext>
          </c:extLst>
        </c:ser>
        <c:ser>
          <c:idx val="6"/>
          <c:order val="14"/>
          <c:tx>
            <c:strRef>
              <c:f>'SCORECHART (2)'!$DB$343</c:f>
              <c:strCache>
                <c:ptCount val="1"/>
                <c:pt idx="0">
                  <c:v>X1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rot="0" spcFirstLastPara="1" vertOverflow="ellipsis" vert="horz" wrap="square" lIns="0" tIns="0" rIns="0" bIns="0" anchor="ctr" anchorCtr="0">
                    <a:noAutofit/>
                  </a:bodyPr>
                  <a:lstStyle/>
                  <a:p>
                    <a:pPr algn="ctr">
                      <a:defRPr sz="1050" b="0" i="0" u="none" strike="noStrike" kern="1200" baseline="0">
                        <a:solidFill>
                          <a:srgbClr val="FF0000"/>
                        </a:solidFill>
                        <a:effectLst/>
                        <a:latin typeface="+mn-lt"/>
                        <a:ea typeface="Verdana" panose="020B0604030504040204" pitchFamily="34" charset="0"/>
                        <a:cs typeface="Verdana" panose="020B0604030504040204" pitchFamily="34" charset="0"/>
                      </a:defRPr>
                    </a:pPr>
                    <a:fld id="{91C52D64-37E1-D246-9E8B-E9B534F07AF8}" type="CELLRANGE">
                      <a:rPr lang="en-US"/>
                      <a:pPr algn="ctr">
                        <a:defRPr sz="1050" b="0" i="0" u="none" strike="noStrike" kern="1200" baseline="0">
                          <a:solidFill>
                            <a:srgbClr val="FF0000"/>
                          </a:solidFill>
                          <a:effectLst/>
                          <a:latin typeface="+mn-lt"/>
                          <a:ea typeface="Verdana" panose="020B0604030504040204" pitchFamily="34" charset="0"/>
                          <a:cs typeface="Verdan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761687098372904"/>
                      <c:h val="0.1065097686009706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6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rgbClr val="FF0000">
                    <a:alpha val="38213"/>
                  </a:srgbClr>
                </a:solidFill>
                <a:prstDash val="solid"/>
                <a:round/>
              </a:ln>
              <a:effectLst/>
            </c:spPr>
          </c:errBars>
          <c:xVal>
            <c:numRef>
              <c:f>'SCORECHART (2)'!$DD$343</c:f>
              <c:numCache>
                <c:formatCode>0.000</c:formatCode>
                <c:ptCount val="1"/>
                <c:pt idx="0">
                  <c:v>-2.0452296421327048</c:v>
                </c:pt>
              </c:numCache>
            </c:numRef>
          </c:xVal>
          <c:yVal>
            <c:numRef>
              <c:f>'SCORECHART (2)'!$DE$343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(2)'!$DK$343</c15:f>
                <c15:dlblRangeCache>
                  <c:ptCount val="1"/>
                  <c:pt idx="0">
                    <c:v>⟵ critical value x̅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7-37C6-4444-9E71-85829D649D09}"/>
            </c:ext>
          </c:extLst>
        </c:ser>
        <c:ser>
          <c:idx val="16"/>
          <c:order val="15"/>
          <c:tx>
            <c:strRef>
              <c:f>'SCORECHART (2)'!$DB$344</c:f>
              <c:strCache>
                <c:ptCount val="1"/>
                <c:pt idx="0">
                  <c:v>X2 Label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1050">
                        <a:solidFill>
                          <a:srgbClr val="FF0000"/>
                        </a:solidFill>
                      </a:defRPr>
                    </a:pPr>
                    <a:fld id="{88CBFE78-2E88-D54F-96F9-F2020B47A401}" type="CELLRANGE">
                      <a:rPr lang="en-US"/>
                      <a:pPr>
                        <a:defRPr sz="1050">
                          <a:solidFill>
                            <a:srgbClr val="FF0000"/>
                          </a:solidFill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737643777994363"/>
                      <c:h val="0.10175643669303723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8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ln w="38100">
                <a:solidFill>
                  <a:srgbClr val="FF0000">
                    <a:alpha val="38000"/>
                  </a:srgbClr>
                </a:solidFill>
              </a:ln>
            </c:spPr>
          </c:errBars>
          <c:xVal>
            <c:numRef>
              <c:f>'SCORECHART (2)'!$DD$344</c:f>
              <c:numCache>
                <c:formatCode>0.000</c:formatCode>
                <c:ptCount val="1"/>
                <c:pt idx="0">
                  <c:v>2.0452296421327034</c:v>
                </c:pt>
              </c:numCache>
            </c:numRef>
          </c:xVal>
          <c:yVal>
            <c:numRef>
              <c:f>'SCORECHART (2)'!$DE$344</c:f>
              <c:numCache>
                <c:formatCode>0.000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(2)'!$DK$344</c15:f>
                <c15:dlblRangeCache>
                  <c:ptCount val="1"/>
                  <c:pt idx="0">
                    <c:v>critical value x̅ ⟶
P(  ) = 2.5%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9-37C6-4444-9E71-85829D649D09}"/>
            </c:ext>
          </c:extLst>
        </c:ser>
        <c:ser>
          <c:idx val="7"/>
          <c:order val="16"/>
          <c:tx>
            <c:strRef>
              <c:f>'SCORECHART (2)'!$DB$348</c:f>
              <c:strCache>
                <c:ptCount val="1"/>
                <c:pt idx="0">
                  <c:v>X3 Label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5.1290134406570334E-2"/>
                  <c:y val="-7.3417374311277123E-2"/>
                </c:manualLayout>
              </c:layout>
              <c:tx>
                <c:rich>
                  <a:bodyPr rot="0" spcFirstLastPara="1" vertOverflow="ellipsis" vert="horz" wrap="square" lIns="0" tIns="0" rIns="0" bIns="0" anchor="ctr" anchorCtr="1">
                    <a:noAutofit/>
                  </a:bodyPr>
                  <a:lstStyle/>
                  <a:p>
                    <a:pPr>
                      <a:defRPr sz="1050" b="0" i="0" u="none" strike="noStrike" kern="1200" baseline="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defRPr>
                    </a:pPr>
                    <a:fld id="{5CF9FDD0-918B-954D-99B4-17D8099C1D14}" type="CELLRANGE">
                      <a:rPr lang="en-US" sz="1050">
                        <a:solidFill>
                          <a:schemeClr val="tx1"/>
                        </a:solidFill>
                        <a:effectLst/>
                        <a:latin typeface="+mn-lt"/>
                        <a:ea typeface="Tahoma" panose="020B0604030504040204" pitchFamily="34" charset="0"/>
                        <a:cs typeface="Tahoma" panose="020B0604030504040204" pitchFamily="34" charset="0"/>
                      </a:rPr>
                      <a:pPr>
                        <a:defRPr sz="1050" b="0" i="0" u="none" strike="noStrike" kern="1200" baseline="0">
                          <a:solidFill>
                            <a:schemeClr val="tx1"/>
                          </a:solidFill>
                          <a:effectLst/>
                          <a:latin typeface="+mn-lt"/>
                          <a:ea typeface="Tahoma" panose="020B0604030504040204" pitchFamily="34" charset="0"/>
                          <a:cs typeface="Tahoma" panose="020B0604030504040204" pitchFamily="34" charset="0"/>
                        </a:defRPr>
                      </a:pPr>
                      <a:t>[CELLRANGE]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64619955323527"/>
                      <c:h val="0.11761357285098598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4A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errBars>
            <c:errDir val="y"/>
            <c:errBarType val="minus"/>
            <c:errValType val="percentage"/>
            <c:noEndCap val="1"/>
            <c:val val="100"/>
            <c:spPr>
              <a:noFill/>
              <a:ln w="38100" cap="flat" cmpd="sng" algn="ctr">
                <a:solidFill>
                  <a:schemeClr val="tx1">
                    <a:alpha val="29990"/>
                  </a:schemeClr>
                </a:solidFill>
                <a:prstDash val="solid"/>
                <a:round/>
              </a:ln>
              <a:effectLst>
                <a:glow>
                  <a:schemeClr val="bg1">
                    <a:alpha val="40000"/>
                  </a:schemeClr>
                </a:glow>
              </a:effectLst>
            </c:spPr>
          </c:errBars>
          <c:xVal>
            <c:numRef>
              <c:f>'SCORECHART (2)'!$DD$348</c:f>
              <c:numCache>
                <c:formatCode>0.000</c:formatCode>
                <c:ptCount val="1"/>
                <c:pt idx="0">
                  <c:v>2.6771342990070459</c:v>
                </c:pt>
              </c:numCache>
            </c:numRef>
          </c:xVal>
          <c:yVal>
            <c:numRef>
              <c:f>'SCORECHART (2)'!$DE$348</c:f>
              <c:numCache>
                <c:formatCode>0.000</c:formatCode>
                <c:ptCount val="1"/>
                <c:pt idx="0">
                  <c:v>0.1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(2)'!$DK$348</c15:f>
                <c15:dlblRangeCache>
                  <c:ptCount val="1"/>
                  <c:pt idx="0">
                    <c:v>new sample x̅ ⟶
P(  ) = 0.6%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4B-37C6-4444-9E71-85829D649D09}"/>
            </c:ext>
          </c:extLst>
        </c:ser>
        <c:ser>
          <c:idx val="18"/>
          <c:order val="17"/>
          <c:tx>
            <c:v>xbars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fld id="{49845557-B3A7-744F-A085-001CD8BCEB7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C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1275A0C-512B-BB4B-B4DF-72FD175F0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37C6-4444-9E71-85829D649D0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39B2389-DBE5-7A4E-BE67-752A38790B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E-37C6-4444-9E71-85829D649D0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051125D2-99F0-7143-B909-8800B774C32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F-37C6-4444-9E71-85829D649D0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94CB453D-1AA4-444B-834A-FE44779BAD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0-37C6-4444-9E71-85829D649D0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989248E-195B-4A4A-B0FD-1A71F4A0B4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1-37C6-4444-9E71-85829D649D0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E5D7151-4F0E-0447-9271-6B52F0956E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2-37C6-4444-9E71-85829D649D0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E58B8AA-9490-1841-AC2B-1D9EDCEAF1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3-37C6-4444-9E71-85829D649D0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928828-E844-F946-AE97-1B389A2F7F2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4-37C6-4444-9E71-85829D649D0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D5BE571-B99C-164D-9FB8-69C6BEC47AC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5-37C6-4444-9E71-85829D649D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E5996065-88FF-344B-B5E1-86A417F3272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6-37C6-4444-9E71-85829D649D0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67DF8F8-738E-8D40-B74F-EBA4949A8C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7-37C6-4444-9E71-85829D649D09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CDE7EEF-563C-0041-A909-CD81B3F687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8-37C6-4444-9E71-85829D649D09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5A87E105-DA82-9E41-A7EC-49DDE4569D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9-37C6-4444-9E71-85829D649D09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543D80EA-4364-B147-AF9A-7086BA6FAB7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A-37C6-4444-9E71-85829D649D09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03026CEC-A13E-3748-96DD-1841253D91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B-37C6-4444-9E71-85829D649D09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82572F33-806E-0C41-9FEC-16D046E46F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C-37C6-4444-9E71-85829D649D09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4ED72BDB-5726-B54E-8F13-F9E7F35CF0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D-37C6-4444-9E71-85829D649D09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AA46728F-D5E7-F142-88B2-9ADEACF1F36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E-37C6-4444-9E71-85829D649D09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DE04E1EC-C837-1B48-9CE1-AC263D89D6B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5F-37C6-4444-9E71-85829D649D09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4B650A74-7F82-554B-8FF4-BE35B7DBC68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0-37C6-4444-9E71-85829D649D09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D8C4EB27-8BC2-E141-8D39-D2CCED65DC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1-37C6-4444-9E71-85829D649D09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FE0C72B9-B6C3-CD4C-BE9C-86ADC641E96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2-37C6-4444-9E71-85829D649D09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77518FE3-44A8-6F45-B8EF-B9251292284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3-37C6-4444-9E71-85829D649D09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3A7C5B3B-F4EC-DA4B-A151-4CBCFDD3D8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4-37C6-4444-9E71-85829D649D09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B0AE68D2-10AA-D24E-83C6-2C400ACCAAA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5-37C6-4444-9E71-85829D649D09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51C8BAB1-CC2C-0B4F-BF61-EDC484383B7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6-37C6-4444-9E71-85829D649D09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6709CD0E-FF65-E54F-AA47-B0AC5D49E1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7-37C6-4444-9E71-85829D649D09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212C5774-4AEA-7044-8710-3DFE878D25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8-37C6-4444-9E71-85829D649D09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AD82FC9D-76BF-BF4B-BB84-80B12F1E7DE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9-37C6-4444-9E71-85829D649D09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2242B585-810C-174A-86EF-B2C09A5BC7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A-37C6-4444-9E71-85829D649D09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949D1DC2-D170-194E-949F-F462AF8F4FA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B-37C6-4444-9E71-85829D649D09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1E5725B8-1B8D-4347-AA8E-B67DAA0C9F7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C-37C6-4444-9E71-85829D649D09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6C2C09BA-8B8C-1A4F-8937-F566835BF2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D-37C6-4444-9E71-85829D649D09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6AB86000-111D-A24E-9CEF-90DC9BC5A9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E-37C6-4444-9E71-85829D649D09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2584ED8-4AB9-FB49-A3FC-20CAA043DBF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6F-37C6-4444-9E71-85829D649D09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D550710D-C5B8-5642-8C44-F15639DB13C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0-37C6-4444-9E71-85829D649D09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C05FCD6D-E99A-D142-900E-2E44A24EE8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1-37C6-4444-9E71-85829D649D09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C33F26A5-3FE7-E647-B88B-8054EB63B2D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2-37C6-4444-9E71-85829D649D09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639D539E-7C2D-D44B-A660-24259DD3E19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3-37C6-4444-9E71-85829D649D09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AFA2AFC9-7C42-CC4A-A921-7301A23B242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4-37C6-4444-9E71-85829D649D09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5F1193E7-EA50-FB4C-8E3E-0A5A0E5F6C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5-37C6-4444-9E71-85829D649D09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6A2E8653-7F8C-E144-98C0-C8CD224656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6-37C6-4444-9E71-85829D649D09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1E1EBB47-F3F5-2E49-AFCE-F4050768962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7-37C6-4444-9E71-85829D649D09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5D5DBFC2-7414-9B43-8D06-81B73117F5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8-37C6-4444-9E71-85829D649D09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22E9CAB4-7A1B-2046-921F-2EB046D4048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9-37C6-4444-9E71-85829D649D09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30A622AB-5E87-3647-9CC7-05A9B3DB79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A-37C6-4444-9E71-85829D649D09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204D3806-7D5A-E14E-A1CE-281022FFC9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B-37C6-4444-9E71-85829D649D09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fld id="{D40416CB-5905-6944-8149-3FDBC8B521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C-37C6-4444-9E71-85829D649D09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fld id="{946F4304-047C-9C42-984D-6E3F1991A2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D-37C6-4444-9E71-85829D649D09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fld id="{79CC5E51-768A-474E-8803-7AA7A09ECE4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E-37C6-4444-9E71-85829D649D09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fld id="{F9BACE44-9FDC-EE4E-8FC4-351F4AC6680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7F-37C6-4444-9E71-85829D649D09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fld id="{BE8E2EAB-C821-584E-921B-F31AB80AA7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0-37C6-4444-9E71-85829D649D09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fld id="{537BD7DA-B854-1E42-9B1B-CF607D691B4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1-37C6-4444-9E71-85829D649D09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fld id="{BF978459-D07D-0343-AEF3-677C3E0E63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2-37C6-4444-9E71-85829D649D09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fld id="{77605084-C942-7941-BFDE-206EB766C96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3-37C6-4444-9E71-85829D649D09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fld id="{8122A674-3234-5B4C-86BC-D5F58774B6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4-37C6-4444-9E71-85829D649D09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fld id="{C2970706-8340-224E-9C98-6D77ECBFD79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5-37C6-4444-9E71-85829D649D09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fld id="{21C26AEA-3CB1-FE4F-8395-A7277812806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6-37C6-4444-9E71-85829D649D09}"/>
                </c:ext>
              </c:extLst>
            </c:dLbl>
            <c:dLbl>
              <c:idx val="59"/>
              <c:tx>
                <c:rich>
                  <a:bodyPr/>
                  <a:lstStyle/>
                  <a:p>
                    <a:fld id="{D84D7BF1-F728-0045-983A-D41310FB84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7-37C6-4444-9E71-85829D649D09}"/>
                </c:ext>
              </c:extLst>
            </c:dLbl>
            <c:dLbl>
              <c:idx val="60"/>
              <c:tx>
                <c:rich>
                  <a:bodyPr/>
                  <a:lstStyle/>
                  <a:p>
                    <a:fld id="{D5071896-0F63-AE42-893E-6625B66B35E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8-37C6-4444-9E71-85829D649D09}"/>
                </c:ext>
              </c:extLst>
            </c:dLbl>
            <c:dLbl>
              <c:idx val="61"/>
              <c:tx>
                <c:rich>
                  <a:bodyPr/>
                  <a:lstStyle/>
                  <a:p>
                    <a:fld id="{7976DDC0-DE96-B046-8592-136E486BFD9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9-37C6-4444-9E71-85829D649D09}"/>
                </c:ext>
              </c:extLst>
            </c:dLbl>
            <c:dLbl>
              <c:idx val="62"/>
              <c:tx>
                <c:rich>
                  <a:bodyPr/>
                  <a:lstStyle/>
                  <a:p>
                    <a:fld id="{9F274760-D60F-D445-B297-AEE135B581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A-37C6-4444-9E71-85829D649D09}"/>
                </c:ext>
              </c:extLst>
            </c:dLbl>
            <c:dLbl>
              <c:idx val="63"/>
              <c:tx>
                <c:rich>
                  <a:bodyPr/>
                  <a:lstStyle/>
                  <a:p>
                    <a:fld id="{1D2A43AA-F248-0647-BA5F-F79450FE5A8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B-37C6-4444-9E71-85829D649D09}"/>
                </c:ext>
              </c:extLst>
            </c:dLbl>
            <c:dLbl>
              <c:idx val="64"/>
              <c:tx>
                <c:rich>
                  <a:bodyPr/>
                  <a:lstStyle/>
                  <a:p>
                    <a:fld id="{36CDEEB5-0A09-C74E-94A0-7ABF9303D01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C-37C6-4444-9E71-85829D649D09}"/>
                </c:ext>
              </c:extLst>
            </c:dLbl>
            <c:dLbl>
              <c:idx val="65"/>
              <c:tx>
                <c:rich>
                  <a:bodyPr/>
                  <a:lstStyle/>
                  <a:p>
                    <a:fld id="{095A9861-6FEA-7D4B-9022-BF066E0106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D-37C6-4444-9E71-85829D649D09}"/>
                </c:ext>
              </c:extLst>
            </c:dLbl>
            <c:dLbl>
              <c:idx val="66"/>
              <c:tx>
                <c:rich>
                  <a:bodyPr/>
                  <a:lstStyle/>
                  <a:p>
                    <a:fld id="{5D5202D7-FAF6-0E4D-9CA9-3962747375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E-37C6-4444-9E71-85829D649D09}"/>
                </c:ext>
              </c:extLst>
            </c:dLbl>
            <c:dLbl>
              <c:idx val="67"/>
              <c:tx>
                <c:rich>
                  <a:bodyPr/>
                  <a:lstStyle/>
                  <a:p>
                    <a:fld id="{81872DE3-3306-9A4E-B8FA-E73244578A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8F-37C6-4444-9E71-85829D649D09}"/>
                </c:ext>
              </c:extLst>
            </c:dLbl>
            <c:dLbl>
              <c:idx val="68"/>
              <c:tx>
                <c:rich>
                  <a:bodyPr/>
                  <a:lstStyle/>
                  <a:p>
                    <a:fld id="{E05932CD-CAF5-A844-8683-EDE3DE2F480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0-37C6-4444-9E71-85829D649D09}"/>
                </c:ext>
              </c:extLst>
            </c:dLbl>
            <c:dLbl>
              <c:idx val="69"/>
              <c:tx>
                <c:rich>
                  <a:bodyPr/>
                  <a:lstStyle/>
                  <a:p>
                    <a:fld id="{79F7297C-1B0A-4747-9329-AB90834AF3C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1-37C6-4444-9E71-85829D649D09}"/>
                </c:ext>
              </c:extLst>
            </c:dLbl>
            <c:dLbl>
              <c:idx val="70"/>
              <c:tx>
                <c:rich>
                  <a:bodyPr/>
                  <a:lstStyle/>
                  <a:p>
                    <a:fld id="{8DE67F02-2AAA-8446-B206-47DCF91B1ED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2-37C6-4444-9E71-85829D649D09}"/>
                </c:ext>
              </c:extLst>
            </c:dLbl>
            <c:dLbl>
              <c:idx val="71"/>
              <c:tx>
                <c:rich>
                  <a:bodyPr/>
                  <a:lstStyle/>
                  <a:p>
                    <a:fld id="{CAE907D6-647A-3F43-9D23-EA557170F83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3-37C6-4444-9E71-85829D649D09}"/>
                </c:ext>
              </c:extLst>
            </c:dLbl>
            <c:dLbl>
              <c:idx val="72"/>
              <c:tx>
                <c:rich>
                  <a:bodyPr/>
                  <a:lstStyle/>
                  <a:p>
                    <a:fld id="{0E3AF96B-D0F6-4349-8F3F-B086753460A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4-37C6-4444-9E71-85829D649D09}"/>
                </c:ext>
              </c:extLst>
            </c:dLbl>
            <c:dLbl>
              <c:idx val="73"/>
              <c:tx>
                <c:rich>
                  <a:bodyPr/>
                  <a:lstStyle/>
                  <a:p>
                    <a:fld id="{3CABF95C-B602-A349-9B39-68DC0C416B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5-37C6-4444-9E71-85829D649D09}"/>
                </c:ext>
              </c:extLst>
            </c:dLbl>
            <c:dLbl>
              <c:idx val="74"/>
              <c:tx>
                <c:rich>
                  <a:bodyPr/>
                  <a:lstStyle/>
                  <a:p>
                    <a:fld id="{CC679683-1007-F440-B621-7B9F1B18CA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6-37C6-4444-9E71-85829D649D09}"/>
                </c:ext>
              </c:extLst>
            </c:dLbl>
            <c:dLbl>
              <c:idx val="75"/>
              <c:tx>
                <c:rich>
                  <a:bodyPr/>
                  <a:lstStyle/>
                  <a:p>
                    <a:fld id="{CF239FE6-054A-7C4D-8F5A-02A299F4DDB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7-37C6-4444-9E71-85829D649D09}"/>
                </c:ext>
              </c:extLst>
            </c:dLbl>
            <c:dLbl>
              <c:idx val="76"/>
              <c:tx>
                <c:rich>
                  <a:bodyPr/>
                  <a:lstStyle/>
                  <a:p>
                    <a:fld id="{F1383E30-7466-5748-B68F-4C0EB8C8DD4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8-37C6-4444-9E71-85829D649D09}"/>
                </c:ext>
              </c:extLst>
            </c:dLbl>
            <c:dLbl>
              <c:idx val="77"/>
              <c:tx>
                <c:rich>
                  <a:bodyPr/>
                  <a:lstStyle/>
                  <a:p>
                    <a:fld id="{BD739FEF-FDDB-0C40-B433-C2B9CDD32DF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9-37C6-4444-9E71-85829D649D09}"/>
                </c:ext>
              </c:extLst>
            </c:dLbl>
            <c:dLbl>
              <c:idx val="78"/>
              <c:tx>
                <c:rich>
                  <a:bodyPr/>
                  <a:lstStyle/>
                  <a:p>
                    <a:fld id="{A59ECFA1-3E7A-674F-B1AF-D4EB06246C6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A-37C6-4444-9E71-85829D649D09}"/>
                </c:ext>
              </c:extLst>
            </c:dLbl>
            <c:dLbl>
              <c:idx val="79"/>
              <c:tx>
                <c:rich>
                  <a:bodyPr/>
                  <a:lstStyle/>
                  <a:p>
                    <a:fld id="{8A931897-FA21-1145-8E75-8166AB1E61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B-37C6-4444-9E71-85829D649D09}"/>
                </c:ext>
              </c:extLst>
            </c:dLbl>
            <c:dLbl>
              <c:idx val="80"/>
              <c:tx>
                <c:rich>
                  <a:bodyPr/>
                  <a:lstStyle/>
                  <a:p>
                    <a:fld id="{EC83DA87-B415-524A-AFA2-78FC989BB0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C-37C6-4444-9E71-85829D649D09}"/>
                </c:ext>
              </c:extLst>
            </c:dLbl>
            <c:dLbl>
              <c:idx val="81"/>
              <c:tx>
                <c:rich>
                  <a:bodyPr/>
                  <a:lstStyle/>
                  <a:p>
                    <a:fld id="{02FD56CF-E10A-394D-A037-E37BC88F024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D-37C6-4444-9E71-85829D649D09}"/>
                </c:ext>
              </c:extLst>
            </c:dLbl>
            <c:dLbl>
              <c:idx val="82"/>
              <c:tx>
                <c:rich>
                  <a:bodyPr/>
                  <a:lstStyle/>
                  <a:p>
                    <a:fld id="{2CD5934B-B2E8-F745-9181-F328F898ECF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E-37C6-4444-9E71-85829D649D09}"/>
                </c:ext>
              </c:extLst>
            </c:dLbl>
            <c:dLbl>
              <c:idx val="83"/>
              <c:tx>
                <c:rich>
                  <a:bodyPr/>
                  <a:lstStyle/>
                  <a:p>
                    <a:fld id="{59357FBD-3C72-6041-A5D2-B1B0129016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9F-37C6-4444-9E71-85829D649D09}"/>
                </c:ext>
              </c:extLst>
            </c:dLbl>
            <c:dLbl>
              <c:idx val="84"/>
              <c:tx>
                <c:rich>
                  <a:bodyPr/>
                  <a:lstStyle/>
                  <a:p>
                    <a:fld id="{4DA9BC11-A2DD-2F43-B595-D195B66C385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0-37C6-4444-9E71-85829D649D09}"/>
                </c:ext>
              </c:extLst>
            </c:dLbl>
            <c:dLbl>
              <c:idx val="85"/>
              <c:tx>
                <c:rich>
                  <a:bodyPr/>
                  <a:lstStyle/>
                  <a:p>
                    <a:fld id="{3E0A045B-95C5-0149-AA49-3B5E5AFEF8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1-37C6-4444-9E71-85829D649D09}"/>
                </c:ext>
              </c:extLst>
            </c:dLbl>
            <c:dLbl>
              <c:idx val="86"/>
              <c:tx>
                <c:rich>
                  <a:bodyPr/>
                  <a:lstStyle/>
                  <a:p>
                    <a:fld id="{D793E0DB-E642-6C4C-9DEB-3DFCC2A4750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2-37C6-4444-9E71-85829D649D09}"/>
                </c:ext>
              </c:extLst>
            </c:dLbl>
            <c:dLbl>
              <c:idx val="87"/>
              <c:tx>
                <c:rich>
                  <a:bodyPr/>
                  <a:lstStyle/>
                  <a:p>
                    <a:fld id="{36EDB6DA-A230-224F-8979-CF32A7F2FB9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3-37C6-4444-9E71-85829D649D09}"/>
                </c:ext>
              </c:extLst>
            </c:dLbl>
            <c:dLbl>
              <c:idx val="88"/>
              <c:tx>
                <c:rich>
                  <a:bodyPr/>
                  <a:lstStyle/>
                  <a:p>
                    <a:fld id="{FA30450D-EBC1-5B41-BEDF-BD3141BBB8E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4-37C6-4444-9E71-85829D649D09}"/>
                </c:ext>
              </c:extLst>
            </c:dLbl>
            <c:dLbl>
              <c:idx val="89"/>
              <c:tx>
                <c:rich>
                  <a:bodyPr/>
                  <a:lstStyle/>
                  <a:p>
                    <a:fld id="{E25D89CB-A009-4C40-AAE2-26525762ADF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5-37C6-4444-9E71-85829D649D09}"/>
                </c:ext>
              </c:extLst>
            </c:dLbl>
            <c:dLbl>
              <c:idx val="90"/>
              <c:tx>
                <c:rich>
                  <a:bodyPr/>
                  <a:lstStyle/>
                  <a:p>
                    <a:fld id="{D369832A-2E1D-1C4D-96EA-B23D2766CA1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6-37C6-4444-9E71-85829D649D09}"/>
                </c:ext>
              </c:extLst>
            </c:dLbl>
            <c:dLbl>
              <c:idx val="91"/>
              <c:tx>
                <c:rich>
                  <a:bodyPr/>
                  <a:lstStyle/>
                  <a:p>
                    <a:fld id="{692E56A4-6730-D541-B3B1-1C4665F8919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7-37C6-4444-9E71-85829D649D09}"/>
                </c:ext>
              </c:extLst>
            </c:dLbl>
            <c:dLbl>
              <c:idx val="92"/>
              <c:tx>
                <c:rich>
                  <a:bodyPr/>
                  <a:lstStyle/>
                  <a:p>
                    <a:fld id="{333F276C-0031-BD4E-A80F-8086440BD8A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8-37C6-4444-9E71-85829D649D09}"/>
                </c:ext>
              </c:extLst>
            </c:dLbl>
            <c:dLbl>
              <c:idx val="93"/>
              <c:tx>
                <c:rich>
                  <a:bodyPr/>
                  <a:lstStyle/>
                  <a:p>
                    <a:fld id="{EDCC2C0C-6981-1F46-B06D-F2C08FF0377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9-37C6-4444-9E71-85829D649D09}"/>
                </c:ext>
              </c:extLst>
            </c:dLbl>
            <c:dLbl>
              <c:idx val="94"/>
              <c:tx>
                <c:rich>
                  <a:bodyPr/>
                  <a:lstStyle/>
                  <a:p>
                    <a:fld id="{806E6220-DEBE-824F-96B1-C1A4AAA373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A-37C6-4444-9E71-85829D649D09}"/>
                </c:ext>
              </c:extLst>
            </c:dLbl>
            <c:dLbl>
              <c:idx val="95"/>
              <c:tx>
                <c:rich>
                  <a:bodyPr/>
                  <a:lstStyle/>
                  <a:p>
                    <a:fld id="{586E7943-6534-4A4E-9247-85581A80FEF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B-37C6-4444-9E71-85829D649D09}"/>
                </c:ext>
              </c:extLst>
            </c:dLbl>
            <c:dLbl>
              <c:idx val="96"/>
              <c:tx>
                <c:rich>
                  <a:bodyPr/>
                  <a:lstStyle/>
                  <a:p>
                    <a:fld id="{9978C9FA-AADB-CC4B-B167-55556CDB149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C-37C6-4444-9E71-85829D649D09}"/>
                </c:ext>
              </c:extLst>
            </c:dLbl>
            <c:dLbl>
              <c:idx val="97"/>
              <c:tx>
                <c:rich>
                  <a:bodyPr/>
                  <a:lstStyle/>
                  <a:p>
                    <a:fld id="{067FB225-A463-9543-B244-DF2F91A33E9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D-37C6-4444-9E71-85829D649D09}"/>
                </c:ext>
              </c:extLst>
            </c:dLbl>
            <c:dLbl>
              <c:idx val="98"/>
              <c:tx>
                <c:rich>
                  <a:bodyPr/>
                  <a:lstStyle/>
                  <a:p>
                    <a:fld id="{98A08EAF-F2CE-614E-B19A-1909F4F1E7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E-37C6-4444-9E71-85829D649D09}"/>
                </c:ext>
              </c:extLst>
            </c:dLbl>
            <c:dLbl>
              <c:idx val="99"/>
              <c:tx>
                <c:rich>
                  <a:bodyPr/>
                  <a:lstStyle/>
                  <a:p>
                    <a:fld id="{3A5B2FF8-F8FA-8F48-A146-7322587E517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AF-37C6-4444-9E71-85829D649D09}"/>
                </c:ext>
              </c:extLst>
            </c:dLbl>
            <c:dLbl>
              <c:idx val="100"/>
              <c:tx>
                <c:rich>
                  <a:bodyPr/>
                  <a:lstStyle/>
                  <a:p>
                    <a:fld id="{8CCDB2FD-E1E7-EF41-8FCA-CC8DC181A85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0-37C6-4444-9E71-85829D649D09}"/>
                </c:ext>
              </c:extLst>
            </c:dLbl>
            <c:dLbl>
              <c:idx val="101"/>
              <c:tx>
                <c:rich>
                  <a:bodyPr/>
                  <a:lstStyle/>
                  <a:p>
                    <a:fld id="{01777E81-45BF-9849-A07C-EA0FFED3E63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1-37C6-4444-9E71-85829D649D09}"/>
                </c:ext>
              </c:extLst>
            </c:dLbl>
            <c:dLbl>
              <c:idx val="102"/>
              <c:tx>
                <c:rich>
                  <a:bodyPr/>
                  <a:lstStyle/>
                  <a:p>
                    <a:fld id="{83770869-FCD5-244D-8608-0D05BC22A7E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2-37C6-4444-9E71-85829D649D09}"/>
                </c:ext>
              </c:extLst>
            </c:dLbl>
            <c:dLbl>
              <c:idx val="103"/>
              <c:tx>
                <c:rich>
                  <a:bodyPr/>
                  <a:lstStyle/>
                  <a:p>
                    <a:fld id="{51750AD5-089F-4C4D-8466-2124B7B1C70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3-37C6-4444-9E71-85829D649D09}"/>
                </c:ext>
              </c:extLst>
            </c:dLbl>
            <c:dLbl>
              <c:idx val="104"/>
              <c:tx>
                <c:rich>
                  <a:bodyPr/>
                  <a:lstStyle/>
                  <a:p>
                    <a:fld id="{62580205-E490-6843-A70B-D0D8B02D75B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4-37C6-4444-9E71-85829D649D09}"/>
                </c:ext>
              </c:extLst>
            </c:dLbl>
            <c:dLbl>
              <c:idx val="105"/>
              <c:tx>
                <c:rich>
                  <a:bodyPr/>
                  <a:lstStyle/>
                  <a:p>
                    <a:fld id="{120C8BD1-F818-5344-9ECE-98D53BCFB46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5-37C6-4444-9E71-85829D649D09}"/>
                </c:ext>
              </c:extLst>
            </c:dLbl>
            <c:dLbl>
              <c:idx val="106"/>
              <c:tx>
                <c:rich>
                  <a:bodyPr/>
                  <a:lstStyle/>
                  <a:p>
                    <a:fld id="{55C0F884-3FF6-3245-8626-384E0523B82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6-37C6-4444-9E71-85829D649D09}"/>
                </c:ext>
              </c:extLst>
            </c:dLbl>
            <c:dLbl>
              <c:idx val="107"/>
              <c:tx>
                <c:rich>
                  <a:bodyPr/>
                  <a:lstStyle/>
                  <a:p>
                    <a:fld id="{78F56FC5-A2E9-204F-BE4A-6D5E6582A84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7-37C6-4444-9E71-85829D649D09}"/>
                </c:ext>
              </c:extLst>
            </c:dLbl>
            <c:dLbl>
              <c:idx val="108"/>
              <c:tx>
                <c:rich>
                  <a:bodyPr/>
                  <a:lstStyle/>
                  <a:p>
                    <a:fld id="{D8D109D4-D4EC-9E4E-A482-BE83D2D8C3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8-37C6-4444-9E71-85829D649D09}"/>
                </c:ext>
              </c:extLst>
            </c:dLbl>
            <c:dLbl>
              <c:idx val="109"/>
              <c:tx>
                <c:rich>
                  <a:bodyPr/>
                  <a:lstStyle/>
                  <a:p>
                    <a:fld id="{A1424C9D-27EC-AC4E-BED2-75727744AE9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9-37C6-4444-9E71-85829D649D09}"/>
                </c:ext>
              </c:extLst>
            </c:dLbl>
            <c:dLbl>
              <c:idx val="110"/>
              <c:tx>
                <c:rich>
                  <a:bodyPr/>
                  <a:lstStyle/>
                  <a:p>
                    <a:fld id="{DA1F316E-7515-ED45-B9ED-EE2D6638AD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A-37C6-4444-9E71-85829D649D09}"/>
                </c:ext>
              </c:extLst>
            </c:dLbl>
            <c:dLbl>
              <c:idx val="111"/>
              <c:tx>
                <c:rich>
                  <a:bodyPr/>
                  <a:lstStyle/>
                  <a:p>
                    <a:fld id="{C6508E40-379D-B146-9CE3-1D4AE26E568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B-37C6-4444-9E71-85829D649D09}"/>
                </c:ext>
              </c:extLst>
            </c:dLbl>
            <c:dLbl>
              <c:idx val="112"/>
              <c:tx>
                <c:rich>
                  <a:bodyPr/>
                  <a:lstStyle/>
                  <a:p>
                    <a:fld id="{9F4541BF-A353-364A-822B-CD85751810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C-37C6-4444-9E71-85829D649D09}"/>
                </c:ext>
              </c:extLst>
            </c:dLbl>
            <c:dLbl>
              <c:idx val="113"/>
              <c:tx>
                <c:rich>
                  <a:bodyPr/>
                  <a:lstStyle/>
                  <a:p>
                    <a:fld id="{471410AA-FA8F-DD4A-87F5-076B43B12E3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D-37C6-4444-9E71-85829D649D09}"/>
                </c:ext>
              </c:extLst>
            </c:dLbl>
            <c:dLbl>
              <c:idx val="114"/>
              <c:tx>
                <c:rich>
                  <a:bodyPr/>
                  <a:lstStyle/>
                  <a:p>
                    <a:fld id="{36235A3F-F0D2-6643-987B-5B9CD31561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E-37C6-4444-9E71-85829D649D09}"/>
                </c:ext>
              </c:extLst>
            </c:dLbl>
            <c:dLbl>
              <c:idx val="115"/>
              <c:tx>
                <c:rich>
                  <a:bodyPr/>
                  <a:lstStyle/>
                  <a:p>
                    <a:fld id="{E57FC5FC-4DB1-1240-8BE7-8F6F992269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BF-37C6-4444-9E71-85829D649D09}"/>
                </c:ext>
              </c:extLst>
            </c:dLbl>
            <c:dLbl>
              <c:idx val="116"/>
              <c:tx>
                <c:rich>
                  <a:bodyPr/>
                  <a:lstStyle/>
                  <a:p>
                    <a:fld id="{18B25D2E-AF4D-3F40-9EAC-50ECB235872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0-37C6-4444-9E71-85829D649D09}"/>
                </c:ext>
              </c:extLst>
            </c:dLbl>
            <c:dLbl>
              <c:idx val="117"/>
              <c:tx>
                <c:rich>
                  <a:bodyPr/>
                  <a:lstStyle/>
                  <a:p>
                    <a:fld id="{B28B8D08-4C38-E745-AD92-F39017822F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1-37C6-4444-9E71-85829D649D09}"/>
                </c:ext>
              </c:extLst>
            </c:dLbl>
            <c:dLbl>
              <c:idx val="118"/>
              <c:tx>
                <c:rich>
                  <a:bodyPr/>
                  <a:lstStyle/>
                  <a:p>
                    <a:fld id="{59BBCD3D-C402-5C4E-B96A-4B5DF9B455B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2-37C6-4444-9E71-85829D649D09}"/>
                </c:ext>
              </c:extLst>
            </c:dLbl>
            <c:dLbl>
              <c:idx val="119"/>
              <c:tx>
                <c:rich>
                  <a:bodyPr/>
                  <a:lstStyle/>
                  <a:p>
                    <a:fld id="{40E7FE0E-6AEE-A64E-B7E7-065F76FA211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3-37C6-4444-9E71-85829D649D09}"/>
                </c:ext>
              </c:extLst>
            </c:dLbl>
            <c:dLbl>
              <c:idx val="120"/>
              <c:tx>
                <c:rich>
                  <a:bodyPr/>
                  <a:lstStyle/>
                  <a:p>
                    <a:fld id="{8C997A60-922D-8647-9EFE-332DB49A4DD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4-37C6-4444-9E71-85829D649D09}"/>
                </c:ext>
              </c:extLst>
            </c:dLbl>
            <c:dLbl>
              <c:idx val="121"/>
              <c:tx>
                <c:rich>
                  <a:bodyPr/>
                  <a:lstStyle/>
                  <a:p>
                    <a:fld id="{FD31D17F-82AE-9048-B837-3FD02C879D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5-37C6-4444-9E71-85829D649D09}"/>
                </c:ext>
              </c:extLst>
            </c:dLbl>
            <c:dLbl>
              <c:idx val="122"/>
              <c:tx>
                <c:rich>
                  <a:bodyPr/>
                  <a:lstStyle/>
                  <a:p>
                    <a:fld id="{F7C5B402-4316-4044-AA47-1115AA274CD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6-37C6-4444-9E71-85829D649D09}"/>
                </c:ext>
              </c:extLst>
            </c:dLbl>
            <c:dLbl>
              <c:idx val="123"/>
              <c:tx>
                <c:rich>
                  <a:bodyPr/>
                  <a:lstStyle/>
                  <a:p>
                    <a:fld id="{1D73252D-910E-9944-8A6B-E69BBCA456B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7-37C6-4444-9E71-85829D649D09}"/>
                </c:ext>
              </c:extLst>
            </c:dLbl>
            <c:dLbl>
              <c:idx val="124"/>
              <c:tx>
                <c:rich>
                  <a:bodyPr/>
                  <a:lstStyle/>
                  <a:p>
                    <a:fld id="{2F04E2F3-A485-794F-813E-6952B011914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8-37C6-4444-9E71-85829D649D09}"/>
                </c:ext>
              </c:extLst>
            </c:dLbl>
            <c:dLbl>
              <c:idx val="125"/>
              <c:tx>
                <c:rich>
                  <a:bodyPr/>
                  <a:lstStyle/>
                  <a:p>
                    <a:fld id="{9208CD43-1DEE-E240-94AC-3AE543593A2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9-37C6-4444-9E71-85829D649D09}"/>
                </c:ext>
              </c:extLst>
            </c:dLbl>
            <c:dLbl>
              <c:idx val="126"/>
              <c:tx>
                <c:rich>
                  <a:bodyPr/>
                  <a:lstStyle/>
                  <a:p>
                    <a:fld id="{41BCE3E3-A666-4044-ADEA-34B8B515A5E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A-37C6-4444-9E71-85829D649D09}"/>
                </c:ext>
              </c:extLst>
            </c:dLbl>
            <c:dLbl>
              <c:idx val="127"/>
              <c:tx>
                <c:rich>
                  <a:bodyPr/>
                  <a:lstStyle/>
                  <a:p>
                    <a:fld id="{2DCBAF0F-6901-B041-92D6-A5461A6F326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B-37C6-4444-9E71-85829D649D09}"/>
                </c:ext>
              </c:extLst>
            </c:dLbl>
            <c:dLbl>
              <c:idx val="128"/>
              <c:tx>
                <c:rich>
                  <a:bodyPr/>
                  <a:lstStyle/>
                  <a:p>
                    <a:fld id="{FB9ED7AF-B012-3A4A-88E7-7B37FF5879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C-37C6-4444-9E71-85829D649D09}"/>
                </c:ext>
              </c:extLst>
            </c:dLbl>
            <c:dLbl>
              <c:idx val="129"/>
              <c:tx>
                <c:rich>
                  <a:bodyPr/>
                  <a:lstStyle/>
                  <a:p>
                    <a:fld id="{72D91A90-396F-D547-B1A1-D8DAFCBC00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D-37C6-4444-9E71-85829D649D09}"/>
                </c:ext>
              </c:extLst>
            </c:dLbl>
            <c:dLbl>
              <c:idx val="130"/>
              <c:tx>
                <c:rich>
                  <a:bodyPr/>
                  <a:lstStyle/>
                  <a:p>
                    <a:fld id="{428AED83-C7FE-3E4A-94DF-E14FDAC5FFF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E-37C6-4444-9E71-85829D649D09}"/>
                </c:ext>
              </c:extLst>
            </c:dLbl>
            <c:dLbl>
              <c:idx val="131"/>
              <c:tx>
                <c:rich>
                  <a:bodyPr/>
                  <a:lstStyle/>
                  <a:p>
                    <a:fld id="{7FEB1EE6-5972-1B47-8AA9-D903EC090D5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CF-37C6-4444-9E71-85829D649D09}"/>
                </c:ext>
              </c:extLst>
            </c:dLbl>
            <c:dLbl>
              <c:idx val="132"/>
              <c:tx>
                <c:rich>
                  <a:bodyPr/>
                  <a:lstStyle/>
                  <a:p>
                    <a:fld id="{6D346B31-332F-B348-BAF8-0BB39FE147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0-37C6-4444-9E71-85829D649D09}"/>
                </c:ext>
              </c:extLst>
            </c:dLbl>
            <c:dLbl>
              <c:idx val="133"/>
              <c:tx>
                <c:rich>
                  <a:bodyPr/>
                  <a:lstStyle/>
                  <a:p>
                    <a:fld id="{D1D94974-FDF4-0946-B555-9D7C90AE17C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1-37C6-4444-9E71-85829D649D09}"/>
                </c:ext>
              </c:extLst>
            </c:dLbl>
            <c:dLbl>
              <c:idx val="134"/>
              <c:tx>
                <c:rich>
                  <a:bodyPr/>
                  <a:lstStyle/>
                  <a:p>
                    <a:fld id="{F95F88BA-2197-F444-B489-63C383AF1B7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2-37C6-4444-9E71-85829D649D09}"/>
                </c:ext>
              </c:extLst>
            </c:dLbl>
            <c:dLbl>
              <c:idx val="135"/>
              <c:tx>
                <c:rich>
                  <a:bodyPr/>
                  <a:lstStyle/>
                  <a:p>
                    <a:fld id="{18C5794B-3F98-1148-ACC9-47B0F92E2B7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3-37C6-4444-9E71-85829D649D09}"/>
                </c:ext>
              </c:extLst>
            </c:dLbl>
            <c:dLbl>
              <c:idx val="136"/>
              <c:tx>
                <c:rich>
                  <a:bodyPr/>
                  <a:lstStyle/>
                  <a:p>
                    <a:fld id="{D3AA6CA6-B7CA-2E49-A1AE-2C17B73EF1B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4-37C6-4444-9E71-85829D649D09}"/>
                </c:ext>
              </c:extLst>
            </c:dLbl>
            <c:dLbl>
              <c:idx val="137"/>
              <c:tx>
                <c:rich>
                  <a:bodyPr/>
                  <a:lstStyle/>
                  <a:p>
                    <a:fld id="{04590EB6-04E3-AF44-94CC-E5A6C561BA9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5-37C6-4444-9E71-85829D649D09}"/>
                </c:ext>
              </c:extLst>
            </c:dLbl>
            <c:dLbl>
              <c:idx val="138"/>
              <c:tx>
                <c:rich>
                  <a:bodyPr/>
                  <a:lstStyle/>
                  <a:p>
                    <a:fld id="{5F5A424D-CC9F-4242-965A-6B8A711CAC8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6-37C6-4444-9E71-85829D649D09}"/>
                </c:ext>
              </c:extLst>
            </c:dLbl>
            <c:dLbl>
              <c:idx val="139"/>
              <c:tx>
                <c:rich>
                  <a:bodyPr/>
                  <a:lstStyle/>
                  <a:p>
                    <a:fld id="{9BC6386F-CF46-BE43-8E29-6B9DAB7FA9C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7-37C6-4444-9E71-85829D649D09}"/>
                </c:ext>
              </c:extLst>
            </c:dLbl>
            <c:dLbl>
              <c:idx val="140"/>
              <c:tx>
                <c:rich>
                  <a:bodyPr/>
                  <a:lstStyle/>
                  <a:p>
                    <a:fld id="{3001E473-1200-FD45-88F7-2EF35ED895D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8-37C6-4444-9E71-85829D649D09}"/>
                </c:ext>
              </c:extLst>
            </c:dLbl>
            <c:dLbl>
              <c:idx val="141"/>
              <c:tx>
                <c:rich>
                  <a:bodyPr/>
                  <a:lstStyle/>
                  <a:p>
                    <a:fld id="{C7F9EBF5-C023-2D4F-87B1-3CE7556291A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9-37C6-4444-9E71-85829D649D09}"/>
                </c:ext>
              </c:extLst>
            </c:dLbl>
            <c:dLbl>
              <c:idx val="142"/>
              <c:tx>
                <c:rich>
                  <a:bodyPr/>
                  <a:lstStyle/>
                  <a:p>
                    <a:fld id="{CCE7A1C8-32C9-CD46-8C66-614FD53CF6F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A-37C6-4444-9E71-85829D649D09}"/>
                </c:ext>
              </c:extLst>
            </c:dLbl>
            <c:dLbl>
              <c:idx val="143"/>
              <c:tx>
                <c:rich>
                  <a:bodyPr/>
                  <a:lstStyle/>
                  <a:p>
                    <a:fld id="{1166653B-CD02-BF43-8A16-4DB3733D7B1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B-37C6-4444-9E71-85829D649D09}"/>
                </c:ext>
              </c:extLst>
            </c:dLbl>
            <c:dLbl>
              <c:idx val="144"/>
              <c:tx>
                <c:rich>
                  <a:bodyPr/>
                  <a:lstStyle/>
                  <a:p>
                    <a:fld id="{177C2D3E-07BB-7F4C-B8CC-5D1644E8CB4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C-37C6-4444-9E71-85829D649D09}"/>
                </c:ext>
              </c:extLst>
            </c:dLbl>
            <c:dLbl>
              <c:idx val="145"/>
              <c:tx>
                <c:rich>
                  <a:bodyPr/>
                  <a:lstStyle/>
                  <a:p>
                    <a:fld id="{2308DA97-12ED-BF4B-AAE0-EF30A5B4DDB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D-37C6-4444-9E71-85829D649D09}"/>
                </c:ext>
              </c:extLst>
            </c:dLbl>
            <c:dLbl>
              <c:idx val="146"/>
              <c:tx>
                <c:rich>
                  <a:bodyPr/>
                  <a:lstStyle/>
                  <a:p>
                    <a:fld id="{BFF49AD7-2BF9-5442-B1EB-BED727BC03A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E-37C6-4444-9E71-85829D649D09}"/>
                </c:ext>
              </c:extLst>
            </c:dLbl>
            <c:dLbl>
              <c:idx val="147"/>
              <c:tx>
                <c:rich>
                  <a:bodyPr/>
                  <a:lstStyle/>
                  <a:p>
                    <a:fld id="{1A38F6D3-9008-B240-B0A8-3754D63C57A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DF-37C6-4444-9E71-85829D649D09}"/>
                </c:ext>
              </c:extLst>
            </c:dLbl>
            <c:dLbl>
              <c:idx val="148"/>
              <c:tx>
                <c:rich>
                  <a:bodyPr/>
                  <a:lstStyle/>
                  <a:p>
                    <a:fld id="{D9CB3C03-1CB1-C945-82C9-2F0DC2A691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0-37C6-4444-9E71-85829D649D09}"/>
                </c:ext>
              </c:extLst>
            </c:dLbl>
            <c:dLbl>
              <c:idx val="149"/>
              <c:tx>
                <c:rich>
                  <a:bodyPr/>
                  <a:lstStyle/>
                  <a:p>
                    <a:fld id="{C01A02EE-4CBF-5341-B713-DC420696390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1-37C6-4444-9E71-85829D649D09}"/>
                </c:ext>
              </c:extLst>
            </c:dLbl>
            <c:dLbl>
              <c:idx val="150"/>
              <c:tx>
                <c:rich>
                  <a:bodyPr/>
                  <a:lstStyle/>
                  <a:p>
                    <a:fld id="{13C14DE6-9C01-2849-8BB3-4E42D81E56E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2-37C6-4444-9E71-85829D649D09}"/>
                </c:ext>
              </c:extLst>
            </c:dLbl>
            <c:dLbl>
              <c:idx val="151"/>
              <c:tx>
                <c:rich>
                  <a:bodyPr/>
                  <a:lstStyle/>
                  <a:p>
                    <a:fld id="{EF171C90-A76D-D944-B783-4D85F788CD5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3-37C6-4444-9E71-85829D649D09}"/>
                </c:ext>
              </c:extLst>
            </c:dLbl>
            <c:dLbl>
              <c:idx val="152"/>
              <c:tx>
                <c:rich>
                  <a:bodyPr/>
                  <a:lstStyle/>
                  <a:p>
                    <a:fld id="{D06BE7FC-4D3D-1347-84A0-EE18E045798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4-37C6-4444-9E71-85829D649D09}"/>
                </c:ext>
              </c:extLst>
            </c:dLbl>
            <c:dLbl>
              <c:idx val="153"/>
              <c:tx>
                <c:rich>
                  <a:bodyPr/>
                  <a:lstStyle/>
                  <a:p>
                    <a:fld id="{C36CAA6B-54F9-6741-8E55-63EB60DC57F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5-37C6-4444-9E71-85829D649D09}"/>
                </c:ext>
              </c:extLst>
            </c:dLbl>
            <c:dLbl>
              <c:idx val="154"/>
              <c:tx>
                <c:rich>
                  <a:bodyPr/>
                  <a:lstStyle/>
                  <a:p>
                    <a:fld id="{8CA75FC9-4EBD-4644-AD0E-B5ABA9F9001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6-37C6-4444-9E71-85829D649D09}"/>
                </c:ext>
              </c:extLst>
            </c:dLbl>
            <c:dLbl>
              <c:idx val="155"/>
              <c:tx>
                <c:rich>
                  <a:bodyPr/>
                  <a:lstStyle/>
                  <a:p>
                    <a:fld id="{D98065C9-B637-5B47-8BC4-924718F3D73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7-37C6-4444-9E71-85829D649D09}"/>
                </c:ext>
              </c:extLst>
            </c:dLbl>
            <c:dLbl>
              <c:idx val="156"/>
              <c:tx>
                <c:rich>
                  <a:bodyPr/>
                  <a:lstStyle/>
                  <a:p>
                    <a:fld id="{D60CBCCD-D3AB-0C41-82A5-9174EE01C41C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8-37C6-4444-9E71-85829D649D09}"/>
                </c:ext>
              </c:extLst>
            </c:dLbl>
            <c:dLbl>
              <c:idx val="157"/>
              <c:tx>
                <c:rich>
                  <a:bodyPr/>
                  <a:lstStyle/>
                  <a:p>
                    <a:fld id="{40CDFD38-D3AE-D141-A355-7702B73B115B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9-37C6-4444-9E71-85829D649D09}"/>
                </c:ext>
              </c:extLst>
            </c:dLbl>
            <c:dLbl>
              <c:idx val="158"/>
              <c:tx>
                <c:rich>
                  <a:bodyPr/>
                  <a:lstStyle/>
                  <a:p>
                    <a:fld id="{8E12C456-EF1F-804F-B836-75DEB7C02BA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A-37C6-4444-9E71-85829D649D09}"/>
                </c:ext>
              </c:extLst>
            </c:dLbl>
            <c:dLbl>
              <c:idx val="159"/>
              <c:tx>
                <c:rich>
                  <a:bodyPr/>
                  <a:lstStyle/>
                  <a:p>
                    <a:fld id="{A8408797-4900-184C-97FC-F27F69ACA9E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B-37C6-4444-9E71-85829D649D09}"/>
                </c:ext>
              </c:extLst>
            </c:dLbl>
            <c:dLbl>
              <c:idx val="160"/>
              <c:tx>
                <c:rich>
                  <a:bodyPr/>
                  <a:lstStyle/>
                  <a:p>
                    <a:fld id="{1846F5A0-C879-C44F-91DE-8CF05CC1856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C-37C6-4444-9E71-85829D649D09}"/>
                </c:ext>
              </c:extLst>
            </c:dLbl>
            <c:dLbl>
              <c:idx val="161"/>
              <c:tx>
                <c:rich>
                  <a:bodyPr/>
                  <a:lstStyle/>
                  <a:p>
                    <a:fld id="{5D82769B-D745-F042-AA8B-CEFAF2D7ABB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D-37C6-4444-9E71-85829D649D09}"/>
                </c:ext>
              </c:extLst>
            </c:dLbl>
            <c:dLbl>
              <c:idx val="162"/>
              <c:tx>
                <c:rich>
                  <a:bodyPr/>
                  <a:lstStyle/>
                  <a:p>
                    <a:fld id="{41255CCD-8B6C-4B4A-9667-A531870D4B1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E-37C6-4444-9E71-85829D649D09}"/>
                </c:ext>
              </c:extLst>
            </c:dLbl>
            <c:dLbl>
              <c:idx val="163"/>
              <c:tx>
                <c:rich>
                  <a:bodyPr/>
                  <a:lstStyle/>
                  <a:p>
                    <a:fld id="{EE9FF388-431C-3043-983D-574BBFCE56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EF-37C6-4444-9E71-85829D649D09}"/>
                </c:ext>
              </c:extLst>
            </c:dLbl>
            <c:dLbl>
              <c:idx val="164"/>
              <c:tx>
                <c:rich>
                  <a:bodyPr/>
                  <a:lstStyle/>
                  <a:p>
                    <a:fld id="{2E6429D4-4277-7747-A615-1200E034397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0-37C6-4444-9E71-85829D649D09}"/>
                </c:ext>
              </c:extLst>
            </c:dLbl>
            <c:dLbl>
              <c:idx val="165"/>
              <c:tx>
                <c:rich>
                  <a:bodyPr/>
                  <a:lstStyle/>
                  <a:p>
                    <a:fld id="{39F8E7D4-4109-7D44-A766-0BB841626AC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1-37C6-4444-9E71-85829D649D09}"/>
                </c:ext>
              </c:extLst>
            </c:dLbl>
            <c:dLbl>
              <c:idx val="166"/>
              <c:tx>
                <c:rich>
                  <a:bodyPr/>
                  <a:lstStyle/>
                  <a:p>
                    <a:fld id="{7536B550-BBCD-5641-A938-4650C31A1E5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2-37C6-4444-9E71-85829D649D09}"/>
                </c:ext>
              </c:extLst>
            </c:dLbl>
            <c:dLbl>
              <c:idx val="167"/>
              <c:tx>
                <c:rich>
                  <a:bodyPr/>
                  <a:lstStyle/>
                  <a:p>
                    <a:fld id="{985CDAFE-6880-E844-94A3-24B0B9EF73C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3-37C6-4444-9E71-85829D649D09}"/>
                </c:ext>
              </c:extLst>
            </c:dLbl>
            <c:dLbl>
              <c:idx val="168"/>
              <c:tx>
                <c:rich>
                  <a:bodyPr/>
                  <a:lstStyle/>
                  <a:p>
                    <a:fld id="{932FB81F-33B7-BB43-A757-45922BE2962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4-37C6-4444-9E71-85829D649D09}"/>
                </c:ext>
              </c:extLst>
            </c:dLbl>
            <c:dLbl>
              <c:idx val="169"/>
              <c:tx>
                <c:rich>
                  <a:bodyPr/>
                  <a:lstStyle/>
                  <a:p>
                    <a:fld id="{78249466-8B13-9846-84DD-0EA2B444BD3F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5-37C6-4444-9E71-85829D649D09}"/>
                </c:ext>
              </c:extLst>
            </c:dLbl>
            <c:dLbl>
              <c:idx val="170"/>
              <c:tx>
                <c:rich>
                  <a:bodyPr/>
                  <a:lstStyle/>
                  <a:p>
                    <a:fld id="{39C9A00F-6EF5-A640-93D1-42AF45873C2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6-37C6-4444-9E71-85829D649D09}"/>
                </c:ext>
              </c:extLst>
            </c:dLbl>
            <c:dLbl>
              <c:idx val="171"/>
              <c:tx>
                <c:rich>
                  <a:bodyPr/>
                  <a:lstStyle/>
                  <a:p>
                    <a:fld id="{AEF142E8-42E2-E046-A31F-524507E606E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7-37C6-4444-9E71-85829D649D09}"/>
                </c:ext>
              </c:extLst>
            </c:dLbl>
            <c:dLbl>
              <c:idx val="172"/>
              <c:tx>
                <c:rich>
                  <a:bodyPr/>
                  <a:lstStyle/>
                  <a:p>
                    <a:fld id="{DD141480-933F-2A40-964B-A565D4B78F4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8-37C6-4444-9E71-85829D649D09}"/>
                </c:ext>
              </c:extLst>
            </c:dLbl>
            <c:dLbl>
              <c:idx val="173"/>
              <c:tx>
                <c:rich>
                  <a:bodyPr/>
                  <a:lstStyle/>
                  <a:p>
                    <a:fld id="{71AE5FE5-32AF-4342-8A1F-7CBE183FBFC4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9-37C6-4444-9E71-85829D649D09}"/>
                </c:ext>
              </c:extLst>
            </c:dLbl>
            <c:dLbl>
              <c:idx val="174"/>
              <c:tx>
                <c:rich>
                  <a:bodyPr/>
                  <a:lstStyle/>
                  <a:p>
                    <a:fld id="{0CA85998-9A0C-BD41-828D-221D06B944F1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A-37C6-4444-9E71-85829D649D09}"/>
                </c:ext>
              </c:extLst>
            </c:dLbl>
            <c:dLbl>
              <c:idx val="175"/>
              <c:tx>
                <c:rich>
                  <a:bodyPr/>
                  <a:lstStyle/>
                  <a:p>
                    <a:fld id="{84CBC55A-09DA-5049-8EC8-2A91C430A69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B-37C6-4444-9E71-85829D649D09}"/>
                </c:ext>
              </c:extLst>
            </c:dLbl>
            <c:dLbl>
              <c:idx val="176"/>
              <c:tx>
                <c:rich>
                  <a:bodyPr/>
                  <a:lstStyle/>
                  <a:p>
                    <a:fld id="{D1D8967E-4F1D-114C-ADEF-0BED6E6BCD3D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C-37C6-4444-9E71-85829D649D09}"/>
                </c:ext>
              </c:extLst>
            </c:dLbl>
            <c:dLbl>
              <c:idx val="177"/>
              <c:tx>
                <c:rich>
                  <a:bodyPr/>
                  <a:lstStyle/>
                  <a:p>
                    <a:fld id="{0B0AF631-9E0D-2C41-9763-B7EA4402084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D-37C6-4444-9E71-85829D649D09}"/>
                </c:ext>
              </c:extLst>
            </c:dLbl>
            <c:dLbl>
              <c:idx val="178"/>
              <c:tx>
                <c:rich>
                  <a:bodyPr/>
                  <a:lstStyle/>
                  <a:p>
                    <a:fld id="{058DAEA0-F622-BB4D-B832-2B9C530A1E0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E-37C6-4444-9E71-85829D649D09}"/>
                </c:ext>
              </c:extLst>
            </c:dLbl>
            <c:dLbl>
              <c:idx val="179"/>
              <c:tx>
                <c:rich>
                  <a:bodyPr/>
                  <a:lstStyle/>
                  <a:p>
                    <a:fld id="{772B7F5E-CDE5-5743-93AC-BE90734C01E0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FF-37C6-4444-9E71-85829D649D09}"/>
                </c:ext>
              </c:extLst>
            </c:dLbl>
            <c:dLbl>
              <c:idx val="180"/>
              <c:tx>
                <c:rich>
                  <a:bodyPr/>
                  <a:lstStyle/>
                  <a:p>
                    <a:fld id="{F5C15041-DD39-EC43-A638-95EF3E37A2B2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0-37C6-4444-9E71-85829D649D09}"/>
                </c:ext>
              </c:extLst>
            </c:dLbl>
            <c:dLbl>
              <c:idx val="181"/>
              <c:tx>
                <c:rich>
                  <a:bodyPr/>
                  <a:lstStyle/>
                  <a:p>
                    <a:fld id="{59B3DF55-6C63-844E-B58B-4B590FE7D18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1-37C6-4444-9E71-85829D649D09}"/>
                </c:ext>
              </c:extLst>
            </c:dLbl>
            <c:dLbl>
              <c:idx val="182"/>
              <c:tx>
                <c:rich>
                  <a:bodyPr/>
                  <a:lstStyle/>
                  <a:p>
                    <a:fld id="{A4F5FF33-5121-9043-A03C-2FA1F5A4526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2-37C6-4444-9E71-85829D649D09}"/>
                </c:ext>
              </c:extLst>
            </c:dLbl>
            <c:dLbl>
              <c:idx val="183"/>
              <c:tx>
                <c:rich>
                  <a:bodyPr/>
                  <a:lstStyle/>
                  <a:p>
                    <a:fld id="{40E13D8B-4B85-6B43-B5F8-6C1428D3942A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3-37C6-4444-9E71-85829D649D09}"/>
                </c:ext>
              </c:extLst>
            </c:dLbl>
            <c:dLbl>
              <c:idx val="184"/>
              <c:tx>
                <c:rich>
                  <a:bodyPr/>
                  <a:lstStyle/>
                  <a:p>
                    <a:fld id="{CBF99BD3-31D6-1246-8A8B-8B739240E26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4-37C6-4444-9E71-85829D649D09}"/>
                </c:ext>
              </c:extLst>
            </c:dLbl>
            <c:dLbl>
              <c:idx val="185"/>
              <c:tx>
                <c:rich>
                  <a:bodyPr/>
                  <a:lstStyle/>
                  <a:p>
                    <a:fld id="{3A8D4ADC-7DFF-1D4E-9E0F-20C1024EDFD9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5-37C6-4444-9E71-85829D649D09}"/>
                </c:ext>
              </c:extLst>
            </c:dLbl>
            <c:dLbl>
              <c:idx val="186"/>
              <c:tx>
                <c:rich>
                  <a:bodyPr/>
                  <a:lstStyle/>
                  <a:p>
                    <a:fld id="{0FD6AE88-86B9-974D-86F2-6ADFB94B3E95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6-37C6-4444-9E71-85829D649D09}"/>
                </c:ext>
              </c:extLst>
            </c:dLbl>
            <c:dLbl>
              <c:idx val="187"/>
              <c:tx>
                <c:rich>
                  <a:bodyPr/>
                  <a:lstStyle/>
                  <a:p>
                    <a:fld id="{107C76EF-CBC5-B343-AC32-79B4A91FB6E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7-37C6-4444-9E71-85829D649D09}"/>
                </c:ext>
              </c:extLst>
            </c:dLbl>
            <c:dLbl>
              <c:idx val="188"/>
              <c:tx>
                <c:rich>
                  <a:bodyPr/>
                  <a:lstStyle/>
                  <a:p>
                    <a:fld id="{83739A5B-E6AB-1A44-BBD6-669C9CBB5813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8-37C6-4444-9E71-85829D649D09}"/>
                </c:ext>
              </c:extLst>
            </c:dLbl>
            <c:dLbl>
              <c:idx val="189"/>
              <c:tx>
                <c:rich>
                  <a:bodyPr/>
                  <a:lstStyle/>
                  <a:p>
                    <a:fld id="{4363CB7D-FDA4-E844-8091-04545CA446C8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9-37C6-4444-9E71-85829D649D09}"/>
                </c:ext>
              </c:extLst>
            </c:dLbl>
            <c:dLbl>
              <c:idx val="190"/>
              <c:tx>
                <c:rich>
                  <a:bodyPr/>
                  <a:lstStyle/>
                  <a:p>
                    <a:fld id="{1C6B3385-D004-7448-9B0D-086B2429FBE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A-37C6-4444-9E71-85829D649D09}"/>
                </c:ext>
              </c:extLst>
            </c:dLbl>
            <c:dLbl>
              <c:idx val="191"/>
              <c:tx>
                <c:rich>
                  <a:bodyPr/>
                  <a:lstStyle/>
                  <a:p>
                    <a:fld id="{C2013B66-A458-084C-A83C-47201F774237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B-37C6-4444-9E71-85829D649D09}"/>
                </c:ext>
              </c:extLst>
            </c:dLbl>
            <c:dLbl>
              <c:idx val="192"/>
              <c:tx>
                <c:rich>
                  <a:bodyPr/>
                  <a:lstStyle/>
                  <a:p>
                    <a:fld id="{86B272A7-685D-FC42-B2AF-AB7F8059AD96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C-37C6-4444-9E71-85829D649D09}"/>
                </c:ext>
              </c:extLst>
            </c:dLbl>
            <c:dLbl>
              <c:idx val="193"/>
              <c:tx>
                <c:rich>
                  <a:bodyPr/>
                  <a:lstStyle/>
                  <a:p>
                    <a:fld id="{828DB5CA-926D-A34C-9BC6-4EF9550065EE}" type="CELLRANGE">
                      <a:rPr lang="en-US"/>
                      <a:pPr/>
                      <a:t>[CELLRANGE]</a:t>
                    </a:fld>
                    <a:endParaRPr lang="en-US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0D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(2)'!$DX$243:$DX$436</c:f>
              <c:numCache>
                <c:formatCode>General</c:formatCode>
                <c:ptCount val="194"/>
                <c:pt idx="0">
                  <c:v>-2.3333333333333357</c:v>
                </c:pt>
                <c:pt idx="1">
                  <c:v>-2.1666666666666696</c:v>
                </c:pt>
                <c:pt idx="2">
                  <c:v>-1.8333333333333366</c:v>
                </c:pt>
                <c:pt idx="3">
                  <c:v>-1.6666666666666696</c:v>
                </c:pt>
                <c:pt idx="4">
                  <c:v>-1.5000000000000027</c:v>
                </c:pt>
                <c:pt idx="5">
                  <c:v>-1.3333333333333357</c:v>
                </c:pt>
                <c:pt idx="6">
                  <c:v>-1.1666666666666687</c:v>
                </c:pt>
                <c:pt idx="7">
                  <c:v>-0.83333333333333526</c:v>
                </c:pt>
                <c:pt idx="8">
                  <c:v>-0.66666666666666874</c:v>
                </c:pt>
                <c:pt idx="9">
                  <c:v>-0.50000000000000222</c:v>
                </c:pt>
                <c:pt idx="10">
                  <c:v>-0.33333333333333548</c:v>
                </c:pt>
                <c:pt idx="11">
                  <c:v>-0.16666666666666879</c:v>
                </c:pt>
                <c:pt idx="12">
                  <c:v>0.16666666666666449</c:v>
                </c:pt>
                <c:pt idx="13">
                  <c:v>0.33333333333333115</c:v>
                </c:pt>
                <c:pt idx="14">
                  <c:v>0.49999999999999789</c:v>
                </c:pt>
                <c:pt idx="15">
                  <c:v>0.66666666666666441</c:v>
                </c:pt>
                <c:pt idx="16">
                  <c:v>0.83333333333333093</c:v>
                </c:pt>
                <c:pt idx="17">
                  <c:v>1.1666666666666643</c:v>
                </c:pt>
                <c:pt idx="18">
                  <c:v>1.3333333333333313</c:v>
                </c:pt>
                <c:pt idx="19">
                  <c:v>1.4999999999999982</c:v>
                </c:pt>
                <c:pt idx="20">
                  <c:v>1.6666666666666652</c:v>
                </c:pt>
                <c:pt idx="21">
                  <c:v>1.8333333333333321</c:v>
                </c:pt>
                <c:pt idx="22">
                  <c:v>2.1666666666666652</c:v>
                </c:pt>
                <c:pt idx="23">
                  <c:v>2.3333333333333313</c:v>
                </c:pt>
                <c:pt idx="24">
                  <c:v>-1.8333333333333366</c:v>
                </c:pt>
                <c:pt idx="25">
                  <c:v>-1.6666666666666696</c:v>
                </c:pt>
                <c:pt idx="26">
                  <c:v>-1.5000000000000027</c:v>
                </c:pt>
                <c:pt idx="27">
                  <c:v>-1.3333333333333357</c:v>
                </c:pt>
                <c:pt idx="28">
                  <c:v>-1.1666666666666687</c:v>
                </c:pt>
                <c:pt idx="29">
                  <c:v>-0.83333333333333526</c:v>
                </c:pt>
                <c:pt idx="30">
                  <c:v>-0.66666666666666874</c:v>
                </c:pt>
                <c:pt idx="31">
                  <c:v>-0.50000000000000222</c:v>
                </c:pt>
                <c:pt idx="32">
                  <c:v>-0.33333333333333548</c:v>
                </c:pt>
                <c:pt idx="33">
                  <c:v>-0.16666666666666879</c:v>
                </c:pt>
                <c:pt idx="34">
                  <c:v>0.16666666666666449</c:v>
                </c:pt>
                <c:pt idx="35">
                  <c:v>0.33333333333333115</c:v>
                </c:pt>
                <c:pt idx="36">
                  <c:v>0.49999999999999789</c:v>
                </c:pt>
                <c:pt idx="37">
                  <c:v>0.66666666666666441</c:v>
                </c:pt>
                <c:pt idx="38">
                  <c:v>0.83333333333333093</c:v>
                </c:pt>
                <c:pt idx="39">
                  <c:v>1.1666666666666643</c:v>
                </c:pt>
                <c:pt idx="40">
                  <c:v>1.3333333333333313</c:v>
                </c:pt>
                <c:pt idx="41">
                  <c:v>1.4999999999999982</c:v>
                </c:pt>
                <c:pt idx="42">
                  <c:v>1.6666666666666652</c:v>
                </c:pt>
                <c:pt idx="43">
                  <c:v>1.8333333333333321</c:v>
                </c:pt>
                <c:pt idx="44">
                  <c:v>-1.8333333333333366</c:v>
                </c:pt>
                <c:pt idx="45">
                  <c:v>-1.6666666666666696</c:v>
                </c:pt>
                <c:pt idx="46">
                  <c:v>-1.5000000000000027</c:v>
                </c:pt>
                <c:pt idx="47">
                  <c:v>-1.3333333333333357</c:v>
                </c:pt>
                <c:pt idx="48">
                  <c:v>-1.1666666666666687</c:v>
                </c:pt>
                <c:pt idx="49">
                  <c:v>-0.83333333333333526</c:v>
                </c:pt>
                <c:pt idx="50">
                  <c:v>-0.66666666666666874</c:v>
                </c:pt>
                <c:pt idx="51">
                  <c:v>-0.50000000000000222</c:v>
                </c:pt>
                <c:pt idx="52">
                  <c:v>-0.33333333333333548</c:v>
                </c:pt>
                <c:pt idx="53">
                  <c:v>-0.16666666666666879</c:v>
                </c:pt>
                <c:pt idx="54">
                  <c:v>0.16666666666666449</c:v>
                </c:pt>
                <c:pt idx="55">
                  <c:v>0.33333333333333115</c:v>
                </c:pt>
                <c:pt idx="56">
                  <c:v>0.49999999999999789</c:v>
                </c:pt>
                <c:pt idx="57">
                  <c:v>0.66666666666666441</c:v>
                </c:pt>
                <c:pt idx="58">
                  <c:v>0.83333333333333093</c:v>
                </c:pt>
                <c:pt idx="59">
                  <c:v>1.1666666666666643</c:v>
                </c:pt>
                <c:pt idx="60">
                  <c:v>1.3333333333333313</c:v>
                </c:pt>
                <c:pt idx="61">
                  <c:v>1.4999999999999982</c:v>
                </c:pt>
                <c:pt idx="62">
                  <c:v>1.6666666666666652</c:v>
                </c:pt>
                <c:pt idx="63">
                  <c:v>1.8333333333333321</c:v>
                </c:pt>
                <c:pt idx="64">
                  <c:v>-1.6666666666666696</c:v>
                </c:pt>
                <c:pt idx="65">
                  <c:v>-1.5000000000000027</c:v>
                </c:pt>
                <c:pt idx="66">
                  <c:v>-1.3333333333333357</c:v>
                </c:pt>
                <c:pt idx="67">
                  <c:v>-1.1666666666666687</c:v>
                </c:pt>
                <c:pt idx="68">
                  <c:v>-0.83333333333333526</c:v>
                </c:pt>
                <c:pt idx="69">
                  <c:v>-0.66666666666666874</c:v>
                </c:pt>
                <c:pt idx="70">
                  <c:v>-0.50000000000000222</c:v>
                </c:pt>
                <c:pt idx="71">
                  <c:v>-0.33333333333333548</c:v>
                </c:pt>
                <c:pt idx="72">
                  <c:v>-0.16666666666666879</c:v>
                </c:pt>
                <c:pt idx="73">
                  <c:v>0.16666666666666449</c:v>
                </c:pt>
                <c:pt idx="74">
                  <c:v>0.33333333333333115</c:v>
                </c:pt>
                <c:pt idx="75">
                  <c:v>0.49999999999999789</c:v>
                </c:pt>
                <c:pt idx="76">
                  <c:v>0.66666666666666441</c:v>
                </c:pt>
                <c:pt idx="77">
                  <c:v>0.83333333333333093</c:v>
                </c:pt>
                <c:pt idx="78">
                  <c:v>1.1666666666666643</c:v>
                </c:pt>
                <c:pt idx="79">
                  <c:v>1.3333333333333313</c:v>
                </c:pt>
                <c:pt idx="80">
                  <c:v>1.4999999999999982</c:v>
                </c:pt>
                <c:pt idx="81">
                  <c:v>1.6666666666666652</c:v>
                </c:pt>
                <c:pt idx="82">
                  <c:v>-1.5000000000000027</c:v>
                </c:pt>
                <c:pt idx="83">
                  <c:v>-1.3333333333333357</c:v>
                </c:pt>
                <c:pt idx="84">
                  <c:v>-1.1666666666666687</c:v>
                </c:pt>
                <c:pt idx="85">
                  <c:v>-0.83333333333333526</c:v>
                </c:pt>
                <c:pt idx="86">
                  <c:v>-0.66666666666666874</c:v>
                </c:pt>
                <c:pt idx="87">
                  <c:v>-0.50000000000000222</c:v>
                </c:pt>
                <c:pt idx="88">
                  <c:v>-0.33333333333333548</c:v>
                </c:pt>
                <c:pt idx="89">
                  <c:v>-0.16666666666666879</c:v>
                </c:pt>
                <c:pt idx="90">
                  <c:v>0.16666666666666449</c:v>
                </c:pt>
                <c:pt idx="91">
                  <c:v>0.33333333333333115</c:v>
                </c:pt>
                <c:pt idx="92">
                  <c:v>0.49999999999999789</c:v>
                </c:pt>
                <c:pt idx="93">
                  <c:v>0.66666666666666441</c:v>
                </c:pt>
                <c:pt idx="94">
                  <c:v>0.83333333333333093</c:v>
                </c:pt>
                <c:pt idx="95">
                  <c:v>1.1666666666666643</c:v>
                </c:pt>
                <c:pt idx="96">
                  <c:v>1.3333333333333313</c:v>
                </c:pt>
                <c:pt idx="97">
                  <c:v>1.4999999999999982</c:v>
                </c:pt>
                <c:pt idx="98">
                  <c:v>-1.3333333333333357</c:v>
                </c:pt>
                <c:pt idx="99">
                  <c:v>-1.1666666666666687</c:v>
                </c:pt>
                <c:pt idx="100">
                  <c:v>-0.83333333333333526</c:v>
                </c:pt>
                <c:pt idx="101">
                  <c:v>-0.66666666666666874</c:v>
                </c:pt>
                <c:pt idx="102">
                  <c:v>-0.50000000000000222</c:v>
                </c:pt>
                <c:pt idx="103">
                  <c:v>-0.33333333333333548</c:v>
                </c:pt>
                <c:pt idx="104">
                  <c:v>-0.16666666666666879</c:v>
                </c:pt>
                <c:pt idx="105">
                  <c:v>0.16666666666666449</c:v>
                </c:pt>
                <c:pt idx="106">
                  <c:v>0.33333333333333115</c:v>
                </c:pt>
                <c:pt idx="107">
                  <c:v>0.49999999999999789</c:v>
                </c:pt>
                <c:pt idx="108">
                  <c:v>0.66666666666666441</c:v>
                </c:pt>
                <c:pt idx="109">
                  <c:v>0.83333333333333093</c:v>
                </c:pt>
                <c:pt idx="110">
                  <c:v>1.1666666666666643</c:v>
                </c:pt>
                <c:pt idx="111">
                  <c:v>1.3333333333333313</c:v>
                </c:pt>
                <c:pt idx="112">
                  <c:v>-1.1666666666666687</c:v>
                </c:pt>
                <c:pt idx="113">
                  <c:v>-0.83333333333333526</c:v>
                </c:pt>
                <c:pt idx="114">
                  <c:v>-0.66666666666666874</c:v>
                </c:pt>
                <c:pt idx="115">
                  <c:v>-0.50000000000000222</c:v>
                </c:pt>
                <c:pt idx="116">
                  <c:v>-0.33333333333333548</c:v>
                </c:pt>
                <c:pt idx="117">
                  <c:v>-0.16666666666666879</c:v>
                </c:pt>
                <c:pt idx="118">
                  <c:v>0.16666666666666449</c:v>
                </c:pt>
                <c:pt idx="119">
                  <c:v>0.33333333333333115</c:v>
                </c:pt>
                <c:pt idx="120">
                  <c:v>0.49999999999999789</c:v>
                </c:pt>
                <c:pt idx="121">
                  <c:v>0.66666666666666441</c:v>
                </c:pt>
                <c:pt idx="122">
                  <c:v>0.83333333333333093</c:v>
                </c:pt>
                <c:pt idx="123">
                  <c:v>1.1666666666666643</c:v>
                </c:pt>
                <c:pt idx="124">
                  <c:v>-1.1666666666666687</c:v>
                </c:pt>
                <c:pt idx="125">
                  <c:v>-0.83333333333333526</c:v>
                </c:pt>
                <c:pt idx="126">
                  <c:v>-0.66666666666666874</c:v>
                </c:pt>
                <c:pt idx="127">
                  <c:v>-0.50000000000000222</c:v>
                </c:pt>
                <c:pt idx="128">
                  <c:v>-0.33333333333333548</c:v>
                </c:pt>
                <c:pt idx="129">
                  <c:v>-0.16666666666666879</c:v>
                </c:pt>
                <c:pt idx="130">
                  <c:v>0.16666666666666449</c:v>
                </c:pt>
                <c:pt idx="131">
                  <c:v>0.33333333333333115</c:v>
                </c:pt>
                <c:pt idx="132">
                  <c:v>0.49999999999999789</c:v>
                </c:pt>
                <c:pt idx="133">
                  <c:v>0.66666666666666441</c:v>
                </c:pt>
                <c:pt idx="134">
                  <c:v>0.83333333333333093</c:v>
                </c:pt>
                <c:pt idx="135">
                  <c:v>1.1666666666666643</c:v>
                </c:pt>
                <c:pt idx="136">
                  <c:v>-0.83333333333333526</c:v>
                </c:pt>
                <c:pt idx="137">
                  <c:v>-0.66666666666666874</c:v>
                </c:pt>
                <c:pt idx="138">
                  <c:v>-0.50000000000000222</c:v>
                </c:pt>
                <c:pt idx="139">
                  <c:v>-0.33333333333333548</c:v>
                </c:pt>
                <c:pt idx="140">
                  <c:v>-0.16666666666666879</c:v>
                </c:pt>
                <c:pt idx="141">
                  <c:v>0.16666666666666449</c:v>
                </c:pt>
                <c:pt idx="142">
                  <c:v>0.33333333333333115</c:v>
                </c:pt>
                <c:pt idx="143">
                  <c:v>0.49999999999999789</c:v>
                </c:pt>
                <c:pt idx="144">
                  <c:v>0.66666666666666441</c:v>
                </c:pt>
                <c:pt idx="145">
                  <c:v>0.83333333333333093</c:v>
                </c:pt>
                <c:pt idx="146">
                  <c:v>-0.83333333333333526</c:v>
                </c:pt>
                <c:pt idx="147">
                  <c:v>-0.66666666666666874</c:v>
                </c:pt>
                <c:pt idx="148">
                  <c:v>-0.50000000000000222</c:v>
                </c:pt>
                <c:pt idx="149">
                  <c:v>-0.33333333333333548</c:v>
                </c:pt>
                <c:pt idx="150">
                  <c:v>-0.16666666666666879</c:v>
                </c:pt>
                <c:pt idx="151">
                  <c:v>0.16666666666666449</c:v>
                </c:pt>
                <c:pt idx="152">
                  <c:v>0.33333333333333115</c:v>
                </c:pt>
                <c:pt idx="153">
                  <c:v>0.49999999999999789</c:v>
                </c:pt>
                <c:pt idx="154">
                  <c:v>0.66666666666666441</c:v>
                </c:pt>
                <c:pt idx="155">
                  <c:v>0.83333333333333093</c:v>
                </c:pt>
                <c:pt idx="156">
                  <c:v>-0.83333333333333526</c:v>
                </c:pt>
                <c:pt idx="157">
                  <c:v>-0.66666666666666874</c:v>
                </c:pt>
                <c:pt idx="158">
                  <c:v>-0.50000000000000222</c:v>
                </c:pt>
                <c:pt idx="159">
                  <c:v>-0.33333333333333548</c:v>
                </c:pt>
                <c:pt idx="160">
                  <c:v>-0.16666666666666879</c:v>
                </c:pt>
                <c:pt idx="161">
                  <c:v>0.16666666666666449</c:v>
                </c:pt>
                <c:pt idx="162">
                  <c:v>0.33333333333333115</c:v>
                </c:pt>
                <c:pt idx="163">
                  <c:v>0.49999999999999789</c:v>
                </c:pt>
                <c:pt idx="164">
                  <c:v>0.66666666666666441</c:v>
                </c:pt>
                <c:pt idx="165">
                  <c:v>0.83333333333333093</c:v>
                </c:pt>
                <c:pt idx="166">
                  <c:v>-0.66666666666666874</c:v>
                </c:pt>
                <c:pt idx="167">
                  <c:v>-0.50000000000000222</c:v>
                </c:pt>
                <c:pt idx="168">
                  <c:v>-0.33333333333333548</c:v>
                </c:pt>
                <c:pt idx="169">
                  <c:v>-0.16666666666666879</c:v>
                </c:pt>
                <c:pt idx="170">
                  <c:v>0.16666666666666449</c:v>
                </c:pt>
                <c:pt idx="171">
                  <c:v>0.33333333333333115</c:v>
                </c:pt>
                <c:pt idx="172">
                  <c:v>0.49999999999999789</c:v>
                </c:pt>
                <c:pt idx="173">
                  <c:v>0.66666666666666441</c:v>
                </c:pt>
                <c:pt idx="174">
                  <c:v>-0.66666666666666874</c:v>
                </c:pt>
                <c:pt idx="175">
                  <c:v>-0.50000000000000222</c:v>
                </c:pt>
                <c:pt idx="176">
                  <c:v>-0.33333333333333548</c:v>
                </c:pt>
                <c:pt idx="177">
                  <c:v>-0.16666666666666879</c:v>
                </c:pt>
                <c:pt idx="178">
                  <c:v>0.16666666666666449</c:v>
                </c:pt>
                <c:pt idx="179">
                  <c:v>0.33333333333333115</c:v>
                </c:pt>
                <c:pt idx="180">
                  <c:v>0.49999999999999789</c:v>
                </c:pt>
                <c:pt idx="181">
                  <c:v>0.66666666666666441</c:v>
                </c:pt>
                <c:pt idx="182">
                  <c:v>-0.50000000000000222</c:v>
                </c:pt>
                <c:pt idx="183">
                  <c:v>-0.33333333333333548</c:v>
                </c:pt>
                <c:pt idx="184">
                  <c:v>-0.16666666666666879</c:v>
                </c:pt>
                <c:pt idx="185">
                  <c:v>0.16666666666666449</c:v>
                </c:pt>
                <c:pt idx="186">
                  <c:v>0.33333333333333115</c:v>
                </c:pt>
                <c:pt idx="187">
                  <c:v>0.49999999999999789</c:v>
                </c:pt>
                <c:pt idx="188">
                  <c:v>-0.33333333333333548</c:v>
                </c:pt>
                <c:pt idx="189">
                  <c:v>-0.16666666666666879</c:v>
                </c:pt>
                <c:pt idx="190">
                  <c:v>0.16666666666666449</c:v>
                </c:pt>
                <c:pt idx="191">
                  <c:v>0.33333333333333115</c:v>
                </c:pt>
                <c:pt idx="192">
                  <c:v>-0.16666666666666879</c:v>
                </c:pt>
                <c:pt idx="193">
                  <c:v>0.16666666666666449</c:v>
                </c:pt>
              </c:numCache>
            </c:numRef>
          </c:xVal>
          <c:yVal>
            <c:numRef>
              <c:f>'SCORECHART (2)'!$DZ$243:$DZ$436</c:f>
              <c:numCache>
                <c:formatCode>General</c:formatCode>
                <c:ptCount val="194"/>
                <c:pt idx="0">
                  <c:v>1.4E-2</c:v>
                </c:pt>
                <c:pt idx="1">
                  <c:v>1.4E-2</c:v>
                </c:pt>
                <c:pt idx="2">
                  <c:v>1.4E-2</c:v>
                </c:pt>
                <c:pt idx="3">
                  <c:v>1.4E-2</c:v>
                </c:pt>
                <c:pt idx="4">
                  <c:v>1.4E-2</c:v>
                </c:pt>
                <c:pt idx="5">
                  <c:v>1.4E-2</c:v>
                </c:pt>
                <c:pt idx="6">
                  <c:v>1.4E-2</c:v>
                </c:pt>
                <c:pt idx="7">
                  <c:v>1.4E-2</c:v>
                </c:pt>
                <c:pt idx="8">
                  <c:v>1.4E-2</c:v>
                </c:pt>
                <c:pt idx="9">
                  <c:v>1.4E-2</c:v>
                </c:pt>
                <c:pt idx="10">
                  <c:v>1.4E-2</c:v>
                </c:pt>
                <c:pt idx="11">
                  <c:v>1.4E-2</c:v>
                </c:pt>
                <c:pt idx="12">
                  <c:v>1.4E-2</c:v>
                </c:pt>
                <c:pt idx="13">
                  <c:v>1.4E-2</c:v>
                </c:pt>
                <c:pt idx="14">
                  <c:v>1.4E-2</c:v>
                </c:pt>
                <c:pt idx="15">
                  <c:v>1.4E-2</c:v>
                </c:pt>
                <c:pt idx="16">
                  <c:v>1.4E-2</c:v>
                </c:pt>
                <c:pt idx="17">
                  <c:v>1.4E-2</c:v>
                </c:pt>
                <c:pt idx="18">
                  <c:v>1.4E-2</c:v>
                </c:pt>
                <c:pt idx="19">
                  <c:v>1.4E-2</c:v>
                </c:pt>
                <c:pt idx="20">
                  <c:v>1.4E-2</c:v>
                </c:pt>
                <c:pt idx="21">
                  <c:v>1.4E-2</c:v>
                </c:pt>
                <c:pt idx="22">
                  <c:v>1.4E-2</c:v>
                </c:pt>
                <c:pt idx="23">
                  <c:v>1.4E-2</c:v>
                </c:pt>
                <c:pt idx="24">
                  <c:v>3.7999999999999999E-2</c:v>
                </c:pt>
                <c:pt idx="25">
                  <c:v>3.7999999999999999E-2</c:v>
                </c:pt>
                <c:pt idx="26">
                  <c:v>3.7999999999999999E-2</c:v>
                </c:pt>
                <c:pt idx="27">
                  <c:v>3.7999999999999999E-2</c:v>
                </c:pt>
                <c:pt idx="28">
                  <c:v>3.7999999999999999E-2</c:v>
                </c:pt>
                <c:pt idx="29">
                  <c:v>3.7999999999999999E-2</c:v>
                </c:pt>
                <c:pt idx="30">
                  <c:v>3.7999999999999999E-2</c:v>
                </c:pt>
                <c:pt idx="31">
                  <c:v>3.7999999999999999E-2</c:v>
                </c:pt>
                <c:pt idx="32">
                  <c:v>3.7999999999999999E-2</c:v>
                </c:pt>
                <c:pt idx="33">
                  <c:v>3.7999999999999999E-2</c:v>
                </c:pt>
                <c:pt idx="34">
                  <c:v>3.7999999999999999E-2</c:v>
                </c:pt>
                <c:pt idx="35">
                  <c:v>3.7999999999999999E-2</c:v>
                </c:pt>
                <c:pt idx="36">
                  <c:v>3.7999999999999999E-2</c:v>
                </c:pt>
                <c:pt idx="37">
                  <c:v>3.7999999999999999E-2</c:v>
                </c:pt>
                <c:pt idx="38">
                  <c:v>3.7999999999999999E-2</c:v>
                </c:pt>
                <c:pt idx="39">
                  <c:v>3.7999999999999999E-2</c:v>
                </c:pt>
                <c:pt idx="40">
                  <c:v>3.7999999999999999E-2</c:v>
                </c:pt>
                <c:pt idx="41">
                  <c:v>3.7999999999999999E-2</c:v>
                </c:pt>
                <c:pt idx="42">
                  <c:v>3.7999999999999999E-2</c:v>
                </c:pt>
                <c:pt idx="43">
                  <c:v>3.7999999999999999E-2</c:v>
                </c:pt>
                <c:pt idx="44">
                  <c:v>6.2000000000000006E-2</c:v>
                </c:pt>
                <c:pt idx="45">
                  <c:v>6.2000000000000006E-2</c:v>
                </c:pt>
                <c:pt idx="46">
                  <c:v>6.2000000000000006E-2</c:v>
                </c:pt>
                <c:pt idx="47">
                  <c:v>6.2000000000000006E-2</c:v>
                </c:pt>
                <c:pt idx="48">
                  <c:v>6.2000000000000006E-2</c:v>
                </c:pt>
                <c:pt idx="49">
                  <c:v>6.2000000000000006E-2</c:v>
                </c:pt>
                <c:pt idx="50">
                  <c:v>6.2000000000000006E-2</c:v>
                </c:pt>
                <c:pt idx="51">
                  <c:v>6.2000000000000006E-2</c:v>
                </c:pt>
                <c:pt idx="52">
                  <c:v>6.2000000000000006E-2</c:v>
                </c:pt>
                <c:pt idx="53">
                  <c:v>6.2000000000000006E-2</c:v>
                </c:pt>
                <c:pt idx="54">
                  <c:v>6.2000000000000006E-2</c:v>
                </c:pt>
                <c:pt idx="55">
                  <c:v>6.2000000000000006E-2</c:v>
                </c:pt>
                <c:pt idx="56">
                  <c:v>6.2000000000000006E-2</c:v>
                </c:pt>
                <c:pt idx="57">
                  <c:v>6.2000000000000006E-2</c:v>
                </c:pt>
                <c:pt idx="58">
                  <c:v>6.2000000000000006E-2</c:v>
                </c:pt>
                <c:pt idx="59">
                  <c:v>6.2000000000000006E-2</c:v>
                </c:pt>
                <c:pt idx="60">
                  <c:v>6.2000000000000006E-2</c:v>
                </c:pt>
                <c:pt idx="61">
                  <c:v>6.2000000000000006E-2</c:v>
                </c:pt>
                <c:pt idx="62">
                  <c:v>6.2000000000000006E-2</c:v>
                </c:pt>
                <c:pt idx="63">
                  <c:v>6.2000000000000006E-2</c:v>
                </c:pt>
                <c:pt idx="64">
                  <c:v>8.6000000000000007E-2</c:v>
                </c:pt>
                <c:pt idx="65">
                  <c:v>8.6000000000000007E-2</c:v>
                </c:pt>
                <c:pt idx="66">
                  <c:v>8.6000000000000007E-2</c:v>
                </c:pt>
                <c:pt idx="67">
                  <c:v>8.6000000000000007E-2</c:v>
                </c:pt>
                <c:pt idx="68">
                  <c:v>8.6000000000000007E-2</c:v>
                </c:pt>
                <c:pt idx="69">
                  <c:v>8.6000000000000007E-2</c:v>
                </c:pt>
                <c:pt idx="70">
                  <c:v>8.6000000000000007E-2</c:v>
                </c:pt>
                <c:pt idx="71">
                  <c:v>8.6000000000000007E-2</c:v>
                </c:pt>
                <c:pt idx="72">
                  <c:v>8.6000000000000007E-2</c:v>
                </c:pt>
                <c:pt idx="73">
                  <c:v>8.6000000000000007E-2</c:v>
                </c:pt>
                <c:pt idx="74">
                  <c:v>8.6000000000000007E-2</c:v>
                </c:pt>
                <c:pt idx="75">
                  <c:v>8.6000000000000007E-2</c:v>
                </c:pt>
                <c:pt idx="76">
                  <c:v>8.6000000000000007E-2</c:v>
                </c:pt>
                <c:pt idx="77">
                  <c:v>8.6000000000000007E-2</c:v>
                </c:pt>
                <c:pt idx="78">
                  <c:v>8.6000000000000007E-2</c:v>
                </c:pt>
                <c:pt idx="79">
                  <c:v>8.6000000000000007E-2</c:v>
                </c:pt>
                <c:pt idx="80">
                  <c:v>8.6000000000000007E-2</c:v>
                </c:pt>
                <c:pt idx="81">
                  <c:v>8.6000000000000007E-2</c:v>
                </c:pt>
                <c:pt idx="82">
                  <c:v>0.11</c:v>
                </c:pt>
                <c:pt idx="83">
                  <c:v>0.11</c:v>
                </c:pt>
                <c:pt idx="84">
                  <c:v>0.11</c:v>
                </c:pt>
                <c:pt idx="85">
                  <c:v>0.11</c:v>
                </c:pt>
                <c:pt idx="86">
                  <c:v>0.11</c:v>
                </c:pt>
                <c:pt idx="87">
                  <c:v>0.11</c:v>
                </c:pt>
                <c:pt idx="88">
                  <c:v>0.11</c:v>
                </c:pt>
                <c:pt idx="89">
                  <c:v>0.11</c:v>
                </c:pt>
                <c:pt idx="90">
                  <c:v>0.11</c:v>
                </c:pt>
                <c:pt idx="91">
                  <c:v>0.11</c:v>
                </c:pt>
                <c:pt idx="92">
                  <c:v>0.11</c:v>
                </c:pt>
                <c:pt idx="93">
                  <c:v>0.11</c:v>
                </c:pt>
                <c:pt idx="94">
                  <c:v>0.11</c:v>
                </c:pt>
                <c:pt idx="95">
                  <c:v>0.11</c:v>
                </c:pt>
                <c:pt idx="96">
                  <c:v>0.11</c:v>
                </c:pt>
                <c:pt idx="97">
                  <c:v>0.11</c:v>
                </c:pt>
                <c:pt idx="98">
                  <c:v>0.13400000000000001</c:v>
                </c:pt>
                <c:pt idx="99">
                  <c:v>0.13400000000000001</c:v>
                </c:pt>
                <c:pt idx="100">
                  <c:v>0.13400000000000001</c:v>
                </c:pt>
                <c:pt idx="101">
                  <c:v>0.13400000000000001</c:v>
                </c:pt>
                <c:pt idx="102">
                  <c:v>0.13400000000000001</c:v>
                </c:pt>
                <c:pt idx="103">
                  <c:v>0.13400000000000001</c:v>
                </c:pt>
                <c:pt idx="104">
                  <c:v>0.13400000000000001</c:v>
                </c:pt>
                <c:pt idx="105">
                  <c:v>0.13400000000000001</c:v>
                </c:pt>
                <c:pt idx="106">
                  <c:v>0.13400000000000001</c:v>
                </c:pt>
                <c:pt idx="107">
                  <c:v>0.13400000000000001</c:v>
                </c:pt>
                <c:pt idx="108">
                  <c:v>0.13400000000000001</c:v>
                </c:pt>
                <c:pt idx="109">
                  <c:v>0.13400000000000001</c:v>
                </c:pt>
                <c:pt idx="110">
                  <c:v>0.13400000000000001</c:v>
                </c:pt>
                <c:pt idx="111">
                  <c:v>0.13400000000000001</c:v>
                </c:pt>
                <c:pt idx="112">
                  <c:v>0.158</c:v>
                </c:pt>
                <c:pt idx="113">
                  <c:v>0.158</c:v>
                </c:pt>
                <c:pt idx="114">
                  <c:v>0.158</c:v>
                </c:pt>
                <c:pt idx="115">
                  <c:v>0.158</c:v>
                </c:pt>
                <c:pt idx="116">
                  <c:v>0.158</c:v>
                </c:pt>
                <c:pt idx="117">
                  <c:v>0.158</c:v>
                </c:pt>
                <c:pt idx="118">
                  <c:v>0.158</c:v>
                </c:pt>
                <c:pt idx="119">
                  <c:v>0.158</c:v>
                </c:pt>
                <c:pt idx="120">
                  <c:v>0.158</c:v>
                </c:pt>
                <c:pt idx="121">
                  <c:v>0.158</c:v>
                </c:pt>
                <c:pt idx="122">
                  <c:v>0.158</c:v>
                </c:pt>
                <c:pt idx="123">
                  <c:v>0.158</c:v>
                </c:pt>
                <c:pt idx="124">
                  <c:v>0.182</c:v>
                </c:pt>
                <c:pt idx="125">
                  <c:v>0.182</c:v>
                </c:pt>
                <c:pt idx="126">
                  <c:v>0.182</c:v>
                </c:pt>
                <c:pt idx="127">
                  <c:v>0.182</c:v>
                </c:pt>
                <c:pt idx="128">
                  <c:v>0.182</c:v>
                </c:pt>
                <c:pt idx="129">
                  <c:v>0.182</c:v>
                </c:pt>
                <c:pt idx="130">
                  <c:v>0.182</c:v>
                </c:pt>
                <c:pt idx="131">
                  <c:v>0.182</c:v>
                </c:pt>
                <c:pt idx="132">
                  <c:v>0.182</c:v>
                </c:pt>
                <c:pt idx="133">
                  <c:v>0.182</c:v>
                </c:pt>
                <c:pt idx="134">
                  <c:v>0.182</c:v>
                </c:pt>
                <c:pt idx="135">
                  <c:v>0.182</c:v>
                </c:pt>
                <c:pt idx="136">
                  <c:v>0.20599999999999999</c:v>
                </c:pt>
                <c:pt idx="137">
                  <c:v>0.20599999999999999</c:v>
                </c:pt>
                <c:pt idx="138">
                  <c:v>0.20599999999999999</c:v>
                </c:pt>
                <c:pt idx="139">
                  <c:v>0.20599999999999999</c:v>
                </c:pt>
                <c:pt idx="140">
                  <c:v>0.20599999999999999</c:v>
                </c:pt>
                <c:pt idx="141">
                  <c:v>0.20599999999999999</c:v>
                </c:pt>
                <c:pt idx="142">
                  <c:v>0.20599999999999999</c:v>
                </c:pt>
                <c:pt idx="143">
                  <c:v>0.20599999999999999</c:v>
                </c:pt>
                <c:pt idx="144">
                  <c:v>0.20599999999999999</c:v>
                </c:pt>
                <c:pt idx="145">
                  <c:v>0.20599999999999999</c:v>
                </c:pt>
                <c:pt idx="146">
                  <c:v>0.22999999999999998</c:v>
                </c:pt>
                <c:pt idx="147">
                  <c:v>0.22999999999999998</c:v>
                </c:pt>
                <c:pt idx="148">
                  <c:v>0.22999999999999998</c:v>
                </c:pt>
                <c:pt idx="149">
                  <c:v>0.22999999999999998</c:v>
                </c:pt>
                <c:pt idx="150">
                  <c:v>0.22999999999999998</c:v>
                </c:pt>
                <c:pt idx="151">
                  <c:v>0.22999999999999998</c:v>
                </c:pt>
                <c:pt idx="152">
                  <c:v>0.22999999999999998</c:v>
                </c:pt>
                <c:pt idx="153">
                  <c:v>0.22999999999999998</c:v>
                </c:pt>
                <c:pt idx="154">
                  <c:v>0.22999999999999998</c:v>
                </c:pt>
                <c:pt idx="155">
                  <c:v>0.22999999999999998</c:v>
                </c:pt>
                <c:pt idx="156">
                  <c:v>0.254</c:v>
                </c:pt>
                <c:pt idx="157">
                  <c:v>0.254</c:v>
                </c:pt>
                <c:pt idx="158">
                  <c:v>0.254</c:v>
                </c:pt>
                <c:pt idx="159">
                  <c:v>0.254</c:v>
                </c:pt>
                <c:pt idx="160">
                  <c:v>0.254</c:v>
                </c:pt>
                <c:pt idx="161">
                  <c:v>0.254</c:v>
                </c:pt>
                <c:pt idx="162">
                  <c:v>0.254</c:v>
                </c:pt>
                <c:pt idx="163">
                  <c:v>0.254</c:v>
                </c:pt>
                <c:pt idx="164">
                  <c:v>0.254</c:v>
                </c:pt>
                <c:pt idx="165">
                  <c:v>0.254</c:v>
                </c:pt>
                <c:pt idx="166">
                  <c:v>0.27800000000000002</c:v>
                </c:pt>
                <c:pt idx="167">
                  <c:v>0.27800000000000002</c:v>
                </c:pt>
                <c:pt idx="168">
                  <c:v>0.27800000000000002</c:v>
                </c:pt>
                <c:pt idx="169">
                  <c:v>0.27800000000000002</c:v>
                </c:pt>
                <c:pt idx="170">
                  <c:v>0.27800000000000002</c:v>
                </c:pt>
                <c:pt idx="171">
                  <c:v>0.27800000000000002</c:v>
                </c:pt>
                <c:pt idx="172">
                  <c:v>0.27800000000000002</c:v>
                </c:pt>
                <c:pt idx="173">
                  <c:v>0.27800000000000002</c:v>
                </c:pt>
                <c:pt idx="174">
                  <c:v>0.30199999999999999</c:v>
                </c:pt>
                <c:pt idx="175">
                  <c:v>0.30199999999999999</c:v>
                </c:pt>
                <c:pt idx="176">
                  <c:v>0.30199999999999999</c:v>
                </c:pt>
                <c:pt idx="177">
                  <c:v>0.30199999999999999</c:v>
                </c:pt>
                <c:pt idx="178">
                  <c:v>0.30199999999999999</c:v>
                </c:pt>
                <c:pt idx="179">
                  <c:v>0.30199999999999999</c:v>
                </c:pt>
                <c:pt idx="180">
                  <c:v>0.30199999999999999</c:v>
                </c:pt>
                <c:pt idx="181">
                  <c:v>0.30199999999999999</c:v>
                </c:pt>
                <c:pt idx="182">
                  <c:v>0.32600000000000001</c:v>
                </c:pt>
                <c:pt idx="183">
                  <c:v>0.32600000000000001</c:v>
                </c:pt>
                <c:pt idx="184">
                  <c:v>0.32600000000000001</c:v>
                </c:pt>
                <c:pt idx="185">
                  <c:v>0.32600000000000001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0.35</c:v>
                </c:pt>
                <c:pt idx="189">
                  <c:v>0.35</c:v>
                </c:pt>
                <c:pt idx="190">
                  <c:v>0.35</c:v>
                </c:pt>
                <c:pt idx="191">
                  <c:v>0.35</c:v>
                </c:pt>
                <c:pt idx="192">
                  <c:v>0.374</c:v>
                </c:pt>
                <c:pt idx="193">
                  <c:v>0.374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(2)'!$EA$243:$EA$436</c15:f>
                <c15:dlblRangeCache>
                  <c:ptCount val="194"/>
                  <c:pt idx="0">
                    <c:v>x̅</c:v>
                  </c:pt>
                  <c:pt idx="1">
                    <c:v>x̅</c:v>
                  </c:pt>
                  <c:pt idx="2">
                    <c:v>x̅</c:v>
                  </c:pt>
                  <c:pt idx="3">
                    <c:v>x̅</c:v>
                  </c:pt>
                  <c:pt idx="4">
                    <c:v>x̅</c:v>
                  </c:pt>
                  <c:pt idx="5">
                    <c:v>x̅</c:v>
                  </c:pt>
                  <c:pt idx="6">
                    <c:v>x̅</c:v>
                  </c:pt>
                  <c:pt idx="7">
                    <c:v>x̅</c:v>
                  </c:pt>
                  <c:pt idx="8">
                    <c:v>x̅</c:v>
                  </c:pt>
                  <c:pt idx="9">
                    <c:v>x̅</c:v>
                  </c:pt>
                  <c:pt idx="10">
                    <c:v>x̅</c:v>
                  </c:pt>
                  <c:pt idx="11">
                    <c:v>x̅</c:v>
                  </c:pt>
                  <c:pt idx="12">
                    <c:v>x̅</c:v>
                  </c:pt>
                  <c:pt idx="13">
                    <c:v>x̅</c:v>
                  </c:pt>
                  <c:pt idx="14">
                    <c:v>x̅</c:v>
                  </c:pt>
                  <c:pt idx="15">
                    <c:v>x̅</c:v>
                  </c:pt>
                  <c:pt idx="16">
                    <c:v>x̅</c:v>
                  </c:pt>
                  <c:pt idx="17">
                    <c:v>x̅</c:v>
                  </c:pt>
                  <c:pt idx="18">
                    <c:v>x̅</c:v>
                  </c:pt>
                  <c:pt idx="19">
                    <c:v>x̅</c:v>
                  </c:pt>
                  <c:pt idx="20">
                    <c:v>x̅</c:v>
                  </c:pt>
                  <c:pt idx="21">
                    <c:v>x̅</c:v>
                  </c:pt>
                  <c:pt idx="22">
                    <c:v>x̅</c:v>
                  </c:pt>
                  <c:pt idx="23">
                    <c:v>x̅</c:v>
                  </c:pt>
                  <c:pt idx="24">
                    <c:v>x̅</c:v>
                  </c:pt>
                  <c:pt idx="25">
                    <c:v>x̅</c:v>
                  </c:pt>
                  <c:pt idx="26">
                    <c:v>x̅</c:v>
                  </c:pt>
                  <c:pt idx="27">
                    <c:v>x̅</c:v>
                  </c:pt>
                  <c:pt idx="28">
                    <c:v>x̅</c:v>
                  </c:pt>
                  <c:pt idx="29">
                    <c:v>x̅</c:v>
                  </c:pt>
                  <c:pt idx="30">
                    <c:v>x̅</c:v>
                  </c:pt>
                  <c:pt idx="31">
                    <c:v>x̅</c:v>
                  </c:pt>
                  <c:pt idx="32">
                    <c:v>x̅</c:v>
                  </c:pt>
                  <c:pt idx="33">
                    <c:v>x̅</c:v>
                  </c:pt>
                  <c:pt idx="34">
                    <c:v>x̅</c:v>
                  </c:pt>
                  <c:pt idx="35">
                    <c:v>x̅</c:v>
                  </c:pt>
                  <c:pt idx="36">
                    <c:v>x̅</c:v>
                  </c:pt>
                  <c:pt idx="37">
                    <c:v>x̅</c:v>
                  </c:pt>
                  <c:pt idx="38">
                    <c:v>x̅</c:v>
                  </c:pt>
                  <c:pt idx="39">
                    <c:v>x̅</c:v>
                  </c:pt>
                  <c:pt idx="40">
                    <c:v>x̅</c:v>
                  </c:pt>
                  <c:pt idx="41">
                    <c:v>x̅</c:v>
                  </c:pt>
                  <c:pt idx="42">
                    <c:v>x̅</c:v>
                  </c:pt>
                  <c:pt idx="43">
                    <c:v>x̅</c:v>
                  </c:pt>
                  <c:pt idx="44">
                    <c:v>x̅</c:v>
                  </c:pt>
                  <c:pt idx="45">
                    <c:v>x̅</c:v>
                  </c:pt>
                  <c:pt idx="46">
                    <c:v>x̅</c:v>
                  </c:pt>
                  <c:pt idx="47">
                    <c:v>x̅</c:v>
                  </c:pt>
                  <c:pt idx="48">
                    <c:v>x̅</c:v>
                  </c:pt>
                  <c:pt idx="49">
                    <c:v>x̅</c:v>
                  </c:pt>
                  <c:pt idx="50">
                    <c:v>x̅</c:v>
                  </c:pt>
                  <c:pt idx="51">
                    <c:v>x̅</c:v>
                  </c:pt>
                  <c:pt idx="52">
                    <c:v>x̅</c:v>
                  </c:pt>
                  <c:pt idx="53">
                    <c:v>x̅</c:v>
                  </c:pt>
                  <c:pt idx="54">
                    <c:v>x̅</c:v>
                  </c:pt>
                  <c:pt idx="55">
                    <c:v>x̅</c:v>
                  </c:pt>
                  <c:pt idx="56">
                    <c:v>x̅</c:v>
                  </c:pt>
                  <c:pt idx="57">
                    <c:v>x̅</c:v>
                  </c:pt>
                  <c:pt idx="58">
                    <c:v>x̅</c:v>
                  </c:pt>
                  <c:pt idx="59">
                    <c:v>x̅</c:v>
                  </c:pt>
                  <c:pt idx="60">
                    <c:v>x̅</c:v>
                  </c:pt>
                  <c:pt idx="61">
                    <c:v>x̅</c:v>
                  </c:pt>
                  <c:pt idx="62">
                    <c:v>x̅</c:v>
                  </c:pt>
                  <c:pt idx="63">
                    <c:v>x̅</c:v>
                  </c:pt>
                  <c:pt idx="64">
                    <c:v>x̅</c:v>
                  </c:pt>
                  <c:pt idx="65">
                    <c:v>x̅</c:v>
                  </c:pt>
                  <c:pt idx="66">
                    <c:v>x̅</c:v>
                  </c:pt>
                  <c:pt idx="67">
                    <c:v>x̅</c:v>
                  </c:pt>
                  <c:pt idx="68">
                    <c:v>x̅</c:v>
                  </c:pt>
                  <c:pt idx="69">
                    <c:v>x̅</c:v>
                  </c:pt>
                  <c:pt idx="70">
                    <c:v>x̅</c:v>
                  </c:pt>
                  <c:pt idx="71">
                    <c:v>x̅</c:v>
                  </c:pt>
                  <c:pt idx="72">
                    <c:v>x̅</c:v>
                  </c:pt>
                  <c:pt idx="73">
                    <c:v>x̅</c:v>
                  </c:pt>
                  <c:pt idx="74">
                    <c:v>x̅</c:v>
                  </c:pt>
                  <c:pt idx="75">
                    <c:v>x̅</c:v>
                  </c:pt>
                  <c:pt idx="76">
                    <c:v>x̅</c:v>
                  </c:pt>
                  <c:pt idx="77">
                    <c:v>x̅</c:v>
                  </c:pt>
                  <c:pt idx="78">
                    <c:v>x̅</c:v>
                  </c:pt>
                  <c:pt idx="79">
                    <c:v>x̅</c:v>
                  </c:pt>
                  <c:pt idx="80">
                    <c:v>x̅</c:v>
                  </c:pt>
                  <c:pt idx="81">
                    <c:v>x̅</c:v>
                  </c:pt>
                  <c:pt idx="82">
                    <c:v>x̅</c:v>
                  </c:pt>
                  <c:pt idx="83">
                    <c:v>x̅</c:v>
                  </c:pt>
                  <c:pt idx="84">
                    <c:v>x̅</c:v>
                  </c:pt>
                  <c:pt idx="85">
                    <c:v>x̅</c:v>
                  </c:pt>
                  <c:pt idx="86">
                    <c:v>x̅</c:v>
                  </c:pt>
                  <c:pt idx="87">
                    <c:v>x̅</c:v>
                  </c:pt>
                  <c:pt idx="88">
                    <c:v>x̅</c:v>
                  </c:pt>
                  <c:pt idx="89">
                    <c:v>x̅</c:v>
                  </c:pt>
                  <c:pt idx="90">
                    <c:v>x̅</c:v>
                  </c:pt>
                  <c:pt idx="91">
                    <c:v>x̅</c:v>
                  </c:pt>
                  <c:pt idx="92">
                    <c:v>x̅</c:v>
                  </c:pt>
                  <c:pt idx="93">
                    <c:v>x̅</c:v>
                  </c:pt>
                  <c:pt idx="94">
                    <c:v>x̅</c:v>
                  </c:pt>
                  <c:pt idx="95">
                    <c:v>x̅</c:v>
                  </c:pt>
                  <c:pt idx="96">
                    <c:v>x̅</c:v>
                  </c:pt>
                  <c:pt idx="97">
                    <c:v>x̅</c:v>
                  </c:pt>
                  <c:pt idx="98">
                    <c:v>x̅</c:v>
                  </c:pt>
                  <c:pt idx="99">
                    <c:v>x̅</c:v>
                  </c:pt>
                  <c:pt idx="100">
                    <c:v>x̅</c:v>
                  </c:pt>
                  <c:pt idx="101">
                    <c:v>x̅</c:v>
                  </c:pt>
                  <c:pt idx="102">
                    <c:v>x̅</c:v>
                  </c:pt>
                  <c:pt idx="103">
                    <c:v>x̅</c:v>
                  </c:pt>
                  <c:pt idx="104">
                    <c:v>x̅</c:v>
                  </c:pt>
                  <c:pt idx="105">
                    <c:v>x̅</c:v>
                  </c:pt>
                  <c:pt idx="106">
                    <c:v>x̅</c:v>
                  </c:pt>
                  <c:pt idx="107">
                    <c:v>x̅</c:v>
                  </c:pt>
                  <c:pt idx="108">
                    <c:v>x̅</c:v>
                  </c:pt>
                  <c:pt idx="109">
                    <c:v>x̅</c:v>
                  </c:pt>
                  <c:pt idx="110">
                    <c:v>x̅</c:v>
                  </c:pt>
                  <c:pt idx="111">
                    <c:v>x̅</c:v>
                  </c:pt>
                  <c:pt idx="112">
                    <c:v>x̅</c:v>
                  </c:pt>
                  <c:pt idx="113">
                    <c:v>x̅</c:v>
                  </c:pt>
                  <c:pt idx="114">
                    <c:v>x̅</c:v>
                  </c:pt>
                  <c:pt idx="115">
                    <c:v>x̅</c:v>
                  </c:pt>
                  <c:pt idx="116">
                    <c:v>x̅</c:v>
                  </c:pt>
                  <c:pt idx="117">
                    <c:v>x̅</c:v>
                  </c:pt>
                  <c:pt idx="118">
                    <c:v>x̅</c:v>
                  </c:pt>
                  <c:pt idx="119">
                    <c:v>x̅</c:v>
                  </c:pt>
                  <c:pt idx="120">
                    <c:v>x̅</c:v>
                  </c:pt>
                  <c:pt idx="121">
                    <c:v>x̅</c:v>
                  </c:pt>
                  <c:pt idx="122">
                    <c:v>x̅</c:v>
                  </c:pt>
                  <c:pt idx="123">
                    <c:v>x̅</c:v>
                  </c:pt>
                  <c:pt idx="124">
                    <c:v>x̅</c:v>
                  </c:pt>
                  <c:pt idx="125">
                    <c:v>x̅</c:v>
                  </c:pt>
                  <c:pt idx="126">
                    <c:v>x̅</c:v>
                  </c:pt>
                  <c:pt idx="127">
                    <c:v>x̅</c:v>
                  </c:pt>
                  <c:pt idx="128">
                    <c:v>x̅</c:v>
                  </c:pt>
                  <c:pt idx="129">
                    <c:v>x̅</c:v>
                  </c:pt>
                  <c:pt idx="130">
                    <c:v>x̅</c:v>
                  </c:pt>
                  <c:pt idx="131">
                    <c:v>x̅</c:v>
                  </c:pt>
                  <c:pt idx="132">
                    <c:v>x̅</c:v>
                  </c:pt>
                  <c:pt idx="133">
                    <c:v>x̅</c:v>
                  </c:pt>
                  <c:pt idx="134">
                    <c:v>x̅</c:v>
                  </c:pt>
                  <c:pt idx="135">
                    <c:v>x̅</c:v>
                  </c:pt>
                  <c:pt idx="136">
                    <c:v>x̅</c:v>
                  </c:pt>
                  <c:pt idx="137">
                    <c:v>x̅</c:v>
                  </c:pt>
                  <c:pt idx="138">
                    <c:v>x̅</c:v>
                  </c:pt>
                  <c:pt idx="139">
                    <c:v>x̅</c:v>
                  </c:pt>
                  <c:pt idx="140">
                    <c:v>x̅</c:v>
                  </c:pt>
                  <c:pt idx="141">
                    <c:v>x̅</c:v>
                  </c:pt>
                  <c:pt idx="142">
                    <c:v>x̅</c:v>
                  </c:pt>
                  <c:pt idx="143">
                    <c:v>x̅</c:v>
                  </c:pt>
                  <c:pt idx="144">
                    <c:v>x̅</c:v>
                  </c:pt>
                  <c:pt idx="145">
                    <c:v>x̅</c:v>
                  </c:pt>
                  <c:pt idx="146">
                    <c:v>x̅</c:v>
                  </c:pt>
                  <c:pt idx="147">
                    <c:v>x̅</c:v>
                  </c:pt>
                  <c:pt idx="148">
                    <c:v>x̅</c:v>
                  </c:pt>
                  <c:pt idx="149">
                    <c:v>x̅</c:v>
                  </c:pt>
                  <c:pt idx="150">
                    <c:v>x̅</c:v>
                  </c:pt>
                  <c:pt idx="151">
                    <c:v>x̅</c:v>
                  </c:pt>
                  <c:pt idx="152">
                    <c:v>x̅</c:v>
                  </c:pt>
                  <c:pt idx="153">
                    <c:v>x̅</c:v>
                  </c:pt>
                  <c:pt idx="154">
                    <c:v>x̅</c:v>
                  </c:pt>
                  <c:pt idx="155">
                    <c:v>x̅</c:v>
                  </c:pt>
                  <c:pt idx="156">
                    <c:v>x̅</c:v>
                  </c:pt>
                  <c:pt idx="157">
                    <c:v>x̅</c:v>
                  </c:pt>
                  <c:pt idx="158">
                    <c:v>x̅</c:v>
                  </c:pt>
                  <c:pt idx="159">
                    <c:v>x̅</c:v>
                  </c:pt>
                  <c:pt idx="160">
                    <c:v>x̅</c:v>
                  </c:pt>
                  <c:pt idx="161">
                    <c:v>x̅</c:v>
                  </c:pt>
                  <c:pt idx="162">
                    <c:v>x̅</c:v>
                  </c:pt>
                  <c:pt idx="163">
                    <c:v>x̅</c:v>
                  </c:pt>
                  <c:pt idx="164">
                    <c:v>x̅</c:v>
                  </c:pt>
                  <c:pt idx="165">
                    <c:v>x̅</c:v>
                  </c:pt>
                  <c:pt idx="166">
                    <c:v>x̅</c:v>
                  </c:pt>
                  <c:pt idx="167">
                    <c:v>x̅</c:v>
                  </c:pt>
                  <c:pt idx="168">
                    <c:v>x̅</c:v>
                  </c:pt>
                  <c:pt idx="169">
                    <c:v>x̅</c:v>
                  </c:pt>
                  <c:pt idx="170">
                    <c:v>x̅</c:v>
                  </c:pt>
                  <c:pt idx="171">
                    <c:v>x̅</c:v>
                  </c:pt>
                  <c:pt idx="172">
                    <c:v>x̅</c:v>
                  </c:pt>
                  <c:pt idx="173">
                    <c:v>x̅</c:v>
                  </c:pt>
                  <c:pt idx="174">
                    <c:v>x̅</c:v>
                  </c:pt>
                  <c:pt idx="175">
                    <c:v>x̅</c:v>
                  </c:pt>
                  <c:pt idx="176">
                    <c:v>x̅</c:v>
                  </c:pt>
                  <c:pt idx="177">
                    <c:v>x̅</c:v>
                  </c:pt>
                  <c:pt idx="178">
                    <c:v>x̅</c:v>
                  </c:pt>
                  <c:pt idx="179">
                    <c:v>x̅</c:v>
                  </c:pt>
                  <c:pt idx="180">
                    <c:v>x̅</c:v>
                  </c:pt>
                  <c:pt idx="181">
                    <c:v>x̅</c:v>
                  </c:pt>
                  <c:pt idx="182">
                    <c:v>x̅</c:v>
                  </c:pt>
                  <c:pt idx="183">
                    <c:v>x̅</c:v>
                  </c:pt>
                  <c:pt idx="184">
                    <c:v>x̅</c:v>
                  </c:pt>
                  <c:pt idx="185">
                    <c:v>x̅</c:v>
                  </c:pt>
                  <c:pt idx="186">
                    <c:v>x̅</c:v>
                  </c:pt>
                  <c:pt idx="187">
                    <c:v>x̅</c:v>
                  </c:pt>
                  <c:pt idx="188">
                    <c:v>x̅</c:v>
                  </c:pt>
                  <c:pt idx="189">
                    <c:v>x̅</c:v>
                  </c:pt>
                  <c:pt idx="190">
                    <c:v>x̅</c:v>
                  </c:pt>
                  <c:pt idx="191">
                    <c:v>x̅</c:v>
                  </c:pt>
                  <c:pt idx="192">
                    <c:v>x̅</c:v>
                  </c:pt>
                  <c:pt idx="193">
                    <c:v>x̅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0E-37C6-4444-9E71-85829D649D09}"/>
            </c:ext>
          </c:extLst>
        </c:ser>
        <c:ser>
          <c:idx val="15"/>
          <c:order val="18"/>
          <c:tx>
            <c:v>Batman</c:v>
          </c:tx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pPr>
                      <a:defRPr/>
                    </a:pPr>
                    <a:fld id="{318D83C8-2779-504B-9C71-263104771F7E}" type="CELLRANGE">
                      <a:rPr lang="en-US" sz="2000" b="1">
                        <a:solidFill>
                          <a:srgbClr val="00B0F0"/>
                        </a:solidFill>
                      </a:rPr>
                      <a:pPr>
                        <a:defRPr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rgbClr val="FF0000"/>
                </a:solidFill>
                <a:ln w="28575">
                  <a:solidFill>
                    <a:schemeClr val="tx1"/>
                  </a:solidFill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irregularSeal1">
                      <a:avLst/>
                    </a:prstGeom>
                  </c15:spPr>
                  <c15:layout>
                    <c:manualLayout>
                      <c:w val="0.25318307551873798"/>
                      <c:h val="0.18709826334468285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10F-37C6-4444-9E71-85829D649D09}"/>
                </c:ext>
              </c:extLst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(2)'!$DD$329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(2)'!$DE$329</c:f>
              <c:numCache>
                <c:formatCode>General</c:formatCode>
                <c:ptCount val="1"/>
                <c:pt idx="0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(2)'!$DH$329</c15:f>
                <c15:dlblRangeCache>
                  <c:ptCount val="1"/>
                  <c:pt idx="0">
                    <c:v>SLAY!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0-37C6-4444-9E71-85829D649D09}"/>
            </c:ext>
          </c:extLst>
        </c:ser>
        <c:ser>
          <c:idx val="17"/>
          <c:order val="19"/>
          <c:tx>
            <c:strRef>
              <c:f>'SCORECHART (2)'!$DH$313</c:f>
              <c:strCache>
                <c:ptCount val="1"/>
                <c:pt idx="0">
                  <c:v>μ0 on the graph</c:v>
                </c:pt>
              </c:strCache>
            </c:strRef>
          </c:tx>
          <c:marker>
            <c:symbol val="none"/>
          </c:marker>
          <c:dLbls>
            <c:dLbl>
              <c:idx val="0"/>
              <c:tx>
                <c:rich>
                  <a:bodyPr wrap="square" lIns="38100" tIns="0" rIns="38100" bIns="182880" anchor="ctr">
                    <a:spAutoFit/>
                  </a:bodyPr>
                  <a:lstStyle/>
                  <a:p>
                    <a:pPr>
                      <a:defRPr sz="1400" b="1"/>
                    </a:pPr>
                    <a:fld id="{140DB995-C207-4946-BCA9-2E9E00E0394A}" type="CELLRANGE">
                      <a:rPr lang="en-US"/>
                      <a:pPr>
                        <a:defRPr sz="1400" b="1"/>
                      </a:pPr>
                      <a:t>[CELLRANGE]</a:t>
                    </a:fld>
                    <a:endParaRPr lang="en-US"/>
                  </a:p>
                </c:rich>
              </c:tx>
              <c:spPr>
                <a:solidFill>
                  <a:schemeClr val="bg1"/>
                </a:solidFill>
                <a:ln>
                  <a:noFill/>
                </a:ln>
                <a:effectLst/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1-37C6-4444-9E71-85829D649D0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0" rIns="38100" bIns="19050" anchor="ctr">
                <a:spAutoFit/>
              </a:bodyPr>
              <a:lstStyle/>
              <a:p>
                <a:pPr>
                  <a:defRPr sz="1400" b="1"/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(2)'!$DI$314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'SCORECHART (2)'!$DJ$314</c:f>
              <c:numCache>
                <c:formatCode>General</c:formatCode>
                <c:ptCount val="1"/>
                <c:pt idx="0">
                  <c:v>0.09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(2)'!$DK$314</c15:f>
                <c15:dlblRangeCache>
                  <c:ptCount val="1"/>
                  <c:pt idx="0">
                    <c:v>μ0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2-37C6-4444-9E71-85829D649D09}"/>
            </c:ext>
          </c:extLst>
        </c:ser>
        <c:ser>
          <c:idx val="20"/>
          <c:order val="20"/>
          <c:tx>
            <c:strRef>
              <c:f>'SCORECHART (2)'!$DI$351</c:f>
              <c:strCache>
                <c:ptCount val="1"/>
                <c:pt idx="0">
                  <c:v>Confidence Interval</c:v>
                </c:pt>
              </c:strCache>
            </c:strRef>
          </c:tx>
          <c:spPr>
            <a:ln w="44450" cap="sq">
              <a:solidFill>
                <a:srgbClr val="92D050"/>
              </a:solidFill>
              <a:headEnd type="none"/>
              <a:tailEnd type="none"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3-37C6-4444-9E71-85829D649D0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114-37C6-4444-9E71-85829D649D09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rgbClr val="00B050"/>
                    </a:solidFill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xVal>
            <c:numRef>
              <c:f>'SCORECHART (2)'!$DK$358:$DK$359</c:f>
              <c:numCache>
                <c:formatCode>0.00</c:formatCode>
                <c:ptCount val="2"/>
                <c:pt idx="0">
                  <c:v>0.63190465687433062</c:v>
                </c:pt>
                <c:pt idx="1">
                  <c:v>3.9</c:v>
                </c:pt>
              </c:numCache>
            </c:numRef>
          </c:xVal>
          <c:yVal>
            <c:numRef>
              <c:f>'SCORECHART (2)'!$DL$358:$DL$359</c:f>
              <c:numCache>
                <c:formatCode>General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'SCORECHART (2)'!$DM$358:$DM$359</c15:f>
                <c15:dlblRangeCache>
                  <c:ptCount val="2"/>
                  <c:pt idx="0">
                    <c:v>μ lower
80.28</c:v>
                  </c:pt>
                  <c:pt idx="1">
                    <c:v>μ upper
⟶ 82.12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115-37C6-4444-9E71-85829D649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32317152"/>
        <c:axId val="930277696"/>
      </c:scatterChart>
      <c:valAx>
        <c:axId val="1632317152"/>
        <c:scaling>
          <c:orientation val="minMax"/>
          <c:min val="-4"/>
        </c:scaling>
        <c:delete val="0"/>
        <c:axPos val="b"/>
        <c:numFmt formatCode="0" sourceLinked="0"/>
        <c:majorTickMark val="none"/>
        <c:minorTickMark val="none"/>
        <c:tickLblPos val="none"/>
        <c:spPr>
          <a:noFill/>
          <a:ln w="9525" cap="flat" cmpd="sng" algn="ctr">
            <a:solidFill>
              <a:srgbClr val="00B0F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0277696"/>
        <c:crosses val="autoZero"/>
        <c:crossBetween val="midCat"/>
      </c:valAx>
      <c:valAx>
        <c:axId val="930277696"/>
        <c:scaling>
          <c:orientation val="minMax"/>
          <c:max val="0.5"/>
          <c:min val="-0.21"/>
        </c:scaling>
        <c:delete val="1"/>
        <c:axPos val="l"/>
        <c:numFmt formatCode="General" sourceLinked="1"/>
        <c:majorTickMark val="out"/>
        <c:minorTickMark val="none"/>
        <c:tickLblPos val="nextTo"/>
        <c:crossAx val="16323171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673100</xdr:colOff>
      <xdr:row>171</xdr:row>
      <xdr:rowOff>114300</xdr:rowOff>
    </xdr:from>
    <xdr:to>
      <xdr:col>51</xdr:col>
      <xdr:colOff>417287</xdr:colOff>
      <xdr:row>192</xdr:row>
      <xdr:rowOff>100495</xdr:rowOff>
    </xdr:to>
    <xdr:graphicFrame macro="">
      <xdr:nvGraphicFramePr>
        <xdr:cNvPr id="3" name="Keep Chart 1">
          <a:extLst>
            <a:ext uri="{FF2B5EF4-FFF2-40B4-BE49-F238E27FC236}">
              <a16:creationId xmlns:a16="http://schemas.microsoft.com/office/drawing/2014/main" id="{6F32D041-F525-C84A-8470-73D524B98A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41</xdr:col>
      <xdr:colOff>0</xdr:colOff>
      <xdr:row>195</xdr:row>
      <xdr:rowOff>0</xdr:rowOff>
    </xdr:from>
    <xdr:to>
      <xdr:col>51</xdr:col>
      <xdr:colOff>569687</xdr:colOff>
      <xdr:row>214</xdr:row>
      <xdr:rowOff>163995</xdr:rowOff>
    </xdr:to>
    <xdr:graphicFrame macro="">
      <xdr:nvGraphicFramePr>
        <xdr:cNvPr id="4" name="Keep Chart 1">
          <a:extLst>
            <a:ext uri="{FF2B5EF4-FFF2-40B4-BE49-F238E27FC236}">
              <a16:creationId xmlns:a16="http://schemas.microsoft.com/office/drawing/2014/main" id="{67349654-C34F-0742-ADED-E7612CA59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52</xdr:col>
      <xdr:colOff>0</xdr:colOff>
      <xdr:row>171</xdr:row>
      <xdr:rowOff>0</xdr:rowOff>
    </xdr:from>
    <xdr:to>
      <xdr:col>62</xdr:col>
      <xdr:colOff>569687</xdr:colOff>
      <xdr:row>191</xdr:row>
      <xdr:rowOff>189395</xdr:rowOff>
    </xdr:to>
    <xdr:graphicFrame macro="">
      <xdr:nvGraphicFramePr>
        <xdr:cNvPr id="5" name="Keep Chart 1">
          <a:extLst>
            <a:ext uri="{FF2B5EF4-FFF2-40B4-BE49-F238E27FC236}">
              <a16:creationId xmlns:a16="http://schemas.microsoft.com/office/drawing/2014/main" id="{619F382E-287B-3140-BF7D-CF68FED76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52</xdr:col>
      <xdr:colOff>0</xdr:colOff>
      <xdr:row>195</xdr:row>
      <xdr:rowOff>0</xdr:rowOff>
    </xdr:from>
    <xdr:to>
      <xdr:col>62</xdr:col>
      <xdr:colOff>569687</xdr:colOff>
      <xdr:row>214</xdr:row>
      <xdr:rowOff>163995</xdr:rowOff>
    </xdr:to>
    <xdr:graphicFrame macro="">
      <xdr:nvGraphicFramePr>
        <xdr:cNvPr id="6" name="Keep Chart 1">
          <a:extLst>
            <a:ext uri="{FF2B5EF4-FFF2-40B4-BE49-F238E27FC236}">
              <a16:creationId xmlns:a16="http://schemas.microsoft.com/office/drawing/2014/main" id="{3D466950-4D5C-9246-AFA8-71ACE3FA87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673100</xdr:colOff>
      <xdr:row>9</xdr:row>
      <xdr:rowOff>114300</xdr:rowOff>
    </xdr:from>
    <xdr:to>
      <xdr:col>22</xdr:col>
      <xdr:colOff>417287</xdr:colOff>
      <xdr:row>30</xdr:row>
      <xdr:rowOff>100495</xdr:rowOff>
    </xdr:to>
    <xdr:graphicFrame macro="">
      <xdr:nvGraphicFramePr>
        <xdr:cNvPr id="2" name="Keep Chart 1">
          <a:extLst>
            <a:ext uri="{FF2B5EF4-FFF2-40B4-BE49-F238E27FC236}">
              <a16:creationId xmlns:a16="http://schemas.microsoft.com/office/drawing/2014/main" id="{4E452532-4A93-4C45-8DCC-515C606CC2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33</xdr:row>
      <xdr:rowOff>0</xdr:rowOff>
    </xdr:from>
    <xdr:to>
      <xdr:col>22</xdr:col>
      <xdr:colOff>569687</xdr:colOff>
      <xdr:row>52</xdr:row>
      <xdr:rowOff>163995</xdr:rowOff>
    </xdr:to>
    <xdr:graphicFrame macro="">
      <xdr:nvGraphicFramePr>
        <xdr:cNvPr id="3" name="Keep Chart 1">
          <a:extLst>
            <a:ext uri="{FF2B5EF4-FFF2-40B4-BE49-F238E27FC236}">
              <a16:creationId xmlns:a16="http://schemas.microsoft.com/office/drawing/2014/main" id="{137AD9B8-119E-9D4E-932B-02DEABD4FE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0</xdr:colOff>
      <xdr:row>9</xdr:row>
      <xdr:rowOff>0</xdr:rowOff>
    </xdr:from>
    <xdr:to>
      <xdr:col>33</xdr:col>
      <xdr:colOff>569687</xdr:colOff>
      <xdr:row>29</xdr:row>
      <xdr:rowOff>189395</xdr:rowOff>
    </xdr:to>
    <xdr:graphicFrame macro="">
      <xdr:nvGraphicFramePr>
        <xdr:cNvPr id="4" name="Keep Chart 1">
          <a:extLst>
            <a:ext uri="{FF2B5EF4-FFF2-40B4-BE49-F238E27FC236}">
              <a16:creationId xmlns:a16="http://schemas.microsoft.com/office/drawing/2014/main" id="{744D774D-09B6-FF4B-A212-A76A797C59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0</xdr:colOff>
      <xdr:row>33</xdr:row>
      <xdr:rowOff>0</xdr:rowOff>
    </xdr:from>
    <xdr:to>
      <xdr:col>33</xdr:col>
      <xdr:colOff>569687</xdr:colOff>
      <xdr:row>52</xdr:row>
      <xdr:rowOff>163995</xdr:rowOff>
    </xdr:to>
    <xdr:graphicFrame macro="">
      <xdr:nvGraphicFramePr>
        <xdr:cNvPr id="5" name="Keep Chart 1">
          <a:extLst>
            <a:ext uri="{FF2B5EF4-FFF2-40B4-BE49-F238E27FC236}">
              <a16:creationId xmlns:a16="http://schemas.microsoft.com/office/drawing/2014/main" id="{2E931B9B-12E1-3340-9E08-B63A95FD9F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07A19-E7F8-804D-9DF6-74A48BD8681A}">
  <dimension ref="A1:DA397"/>
  <sheetViews>
    <sheetView showGridLines="0" topLeftCell="AL167" zoomScaleNormal="100" workbookViewId="0">
      <selection activeCell="AM176" sqref="AM176"/>
    </sheetView>
  </sheetViews>
  <sheetFormatPr baseColWidth="10" defaultColWidth="10.83203125" defaultRowHeight="15" x14ac:dyDescent="0.2"/>
  <cols>
    <col min="1" max="1" width="6.5" style="9" customWidth="1"/>
    <col min="2" max="2" width="8" style="9" customWidth="1"/>
    <col min="3" max="3" width="9" style="9" customWidth="1"/>
    <col min="4" max="4" width="12" style="9" customWidth="1"/>
    <col min="5" max="5" width="17.5" style="9" customWidth="1"/>
    <col min="6" max="6" width="18.6640625" style="9" customWidth="1"/>
    <col min="7" max="11" width="15" style="9" customWidth="1"/>
    <col min="12" max="12" width="10.83203125" style="9" customWidth="1"/>
    <col min="13" max="13" width="15" style="9" customWidth="1"/>
    <col min="14" max="14" width="12.6640625" style="9" customWidth="1"/>
    <col min="15" max="16" width="15" style="9" customWidth="1"/>
    <col min="17" max="18" width="14.5" style="9" customWidth="1"/>
    <col min="19" max="19" width="10.83203125" style="9"/>
    <col min="20" max="22" width="10.83203125" style="7"/>
    <col min="23" max="27" width="10.83203125" style="9"/>
  </cols>
  <sheetData>
    <row r="1" spans="6:105" s="9" customFormat="1" x14ac:dyDescent="0.2">
      <c r="U1" s="7"/>
      <c r="V1" s="7"/>
      <c r="W1" s="7"/>
    </row>
    <row r="2" spans="6:105" s="5" customFormat="1" ht="16" x14ac:dyDescent="0.2">
      <c r="F2" s="6"/>
      <c r="G2" s="6"/>
      <c r="U2" s="6"/>
      <c r="V2" s="6"/>
      <c r="W2" s="6"/>
      <c r="Y2" s="8"/>
      <c r="Z2" s="8"/>
      <c r="AA2" s="74" t="str">
        <f>N56</f>
        <v>x</v>
      </c>
      <c r="AB2" s="8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7"/>
      <c r="CU2" s="7"/>
      <c r="CV2" s="7"/>
      <c r="CW2" s="9"/>
      <c r="CX2" s="9"/>
      <c r="CY2" s="9"/>
      <c r="CZ2" s="9"/>
      <c r="DA2" s="9"/>
    </row>
    <row r="3" spans="6:105" s="5" customFormat="1" ht="16" x14ac:dyDescent="0.2">
      <c r="F3" s="6"/>
      <c r="G3" s="6"/>
      <c r="J3" s="9"/>
      <c r="K3" s="9"/>
      <c r="L3" s="9"/>
      <c r="M3" s="9"/>
      <c r="N3" s="9"/>
      <c r="S3" s="10"/>
      <c r="U3" s="6"/>
      <c r="V3" s="6"/>
      <c r="W3" s="6"/>
      <c r="Y3" s="66" t="s">
        <v>10</v>
      </c>
      <c r="Z3" s="66" t="s">
        <v>11</v>
      </c>
      <c r="AA3" s="66" t="s">
        <v>69</v>
      </c>
      <c r="AB3" s="66" t="s">
        <v>12</v>
      </c>
      <c r="CE3" s="6"/>
      <c r="CF3" s="6"/>
      <c r="CT3" s="6"/>
      <c r="CU3" s="6"/>
      <c r="CV3" s="6"/>
      <c r="CX3" s="8"/>
      <c r="CY3" s="8"/>
      <c r="CZ3" s="74" t="str">
        <f>CM57</f>
        <v>x</v>
      </c>
      <c r="DA3" s="8"/>
    </row>
    <row r="4" spans="6:105" s="5" customFormat="1" ht="16" x14ac:dyDescent="0.2">
      <c r="F4" s="6"/>
      <c r="G4" s="6"/>
      <c r="J4" s="9"/>
      <c r="K4" s="9"/>
      <c r="L4" s="9"/>
      <c r="M4" s="9"/>
      <c r="S4" s="10"/>
      <c r="U4" s="6"/>
      <c r="V4" s="6"/>
      <c r="W4" s="6"/>
      <c r="Y4" s="66">
        <v>-2.3333333333333357</v>
      </c>
      <c r="Z4" s="66">
        <v>1.4E-2</v>
      </c>
      <c r="AA4" s="66">
        <f>IF($AA$2="x",Z4,NA())</f>
        <v>1.4E-2</v>
      </c>
      <c r="AB4" s="66" t="str">
        <f>IF($I$66="","",$I$66)</f>
        <v>x̅</v>
      </c>
      <c r="CE4" s="6"/>
      <c r="CF4" s="6"/>
      <c r="CI4" s="9"/>
      <c r="CJ4" s="9"/>
      <c r="CK4" s="9"/>
      <c r="CL4" s="9"/>
      <c r="CM4" s="9"/>
      <c r="CR4" s="10"/>
      <c r="CT4" s="6"/>
      <c r="CU4" s="6"/>
      <c r="CV4" s="6"/>
      <c r="CX4" s="66" t="s">
        <v>10</v>
      </c>
      <c r="CY4" s="66" t="s">
        <v>11</v>
      </c>
      <c r="CZ4" s="66" t="s">
        <v>69</v>
      </c>
      <c r="DA4" s="66" t="s">
        <v>12</v>
      </c>
    </row>
    <row r="5" spans="6:105" s="5" customFormat="1" ht="16" x14ac:dyDescent="0.2">
      <c r="L5" s="9"/>
      <c r="M5" s="9"/>
      <c r="U5" s="6"/>
      <c r="V5" s="6"/>
      <c r="W5" s="6"/>
      <c r="Y5" s="66">
        <v>-2.1666666666666696</v>
      </c>
      <c r="Z5" s="66">
        <v>1.4E-2</v>
      </c>
      <c r="AA5" s="66">
        <f t="shared" ref="AA5:AA68" si="0">IF($AA$2="x",Z5,NA())</f>
        <v>1.4E-2</v>
      </c>
      <c r="AB5" s="66" t="str">
        <f t="shared" ref="AB5:AB35" si="1">IF($I$66="","",$I$66)</f>
        <v>x̅</v>
      </c>
      <c r="CE5" s="6"/>
      <c r="CF5" s="6"/>
      <c r="CI5" s="9"/>
      <c r="CJ5" s="9"/>
      <c r="CK5" s="9"/>
      <c r="CL5" s="9"/>
      <c r="CR5" s="10"/>
      <c r="CT5" s="6"/>
      <c r="CU5" s="6"/>
      <c r="CV5" s="6"/>
      <c r="CX5" s="66">
        <v>-2.3333333333333357</v>
      </c>
      <c r="CY5" s="66">
        <v>1.4E-2</v>
      </c>
      <c r="CZ5" s="66">
        <f t="shared" ref="CZ5:CZ36" si="2">IF($CZ$3="x",CY5,NA())</f>
        <v>1.4E-2</v>
      </c>
      <c r="DA5" s="66" t="str">
        <f t="shared" ref="DA5:DA36" si="3">IF($CH$67="","",$CH$67)</f>
        <v>x̅</v>
      </c>
    </row>
    <row r="6" spans="6:105" s="5" customFormat="1" ht="16" x14ac:dyDescent="0.2">
      <c r="L6" s="9"/>
      <c r="M6" s="9"/>
      <c r="U6" s="6"/>
      <c r="V6" s="6"/>
      <c r="W6" s="6"/>
      <c r="Y6" s="66">
        <v>-1.8333333333333366</v>
      </c>
      <c r="Z6" s="66">
        <v>1.4E-2</v>
      </c>
      <c r="AA6" s="66">
        <f t="shared" si="0"/>
        <v>1.4E-2</v>
      </c>
      <c r="AB6" s="66" t="str">
        <f t="shared" si="1"/>
        <v>x̅</v>
      </c>
      <c r="CK6" s="9"/>
      <c r="CL6" s="9"/>
      <c r="CT6" s="6"/>
      <c r="CU6" s="6"/>
      <c r="CV6" s="6"/>
      <c r="CX6" s="66">
        <v>-2.1666666666666696</v>
      </c>
      <c r="CY6" s="66">
        <v>1.4E-2</v>
      </c>
      <c r="CZ6" s="66">
        <f t="shared" si="2"/>
        <v>1.4E-2</v>
      </c>
      <c r="DA6" s="66" t="str">
        <f t="shared" si="3"/>
        <v>x̅</v>
      </c>
    </row>
    <row r="7" spans="6:105" s="5" customFormat="1" ht="16" x14ac:dyDescent="0.2">
      <c r="L7" s="9"/>
      <c r="M7" s="9"/>
      <c r="S7" s="10"/>
      <c r="U7" s="6"/>
      <c r="V7" s="6"/>
      <c r="W7" s="6"/>
      <c r="Y7" s="66">
        <v>-1.6666666666666696</v>
      </c>
      <c r="Z7" s="66">
        <v>1.4E-2</v>
      </c>
      <c r="AA7" s="66">
        <f t="shared" si="0"/>
        <v>1.4E-2</v>
      </c>
      <c r="AB7" s="66" t="str">
        <f t="shared" si="1"/>
        <v>x̅</v>
      </c>
      <c r="CK7" s="9"/>
      <c r="CL7" s="9"/>
      <c r="CT7" s="6"/>
      <c r="CU7" s="6"/>
      <c r="CV7" s="6"/>
      <c r="CX7" s="66">
        <v>-1.8333333333333366</v>
      </c>
      <c r="CY7" s="66">
        <v>1.4E-2</v>
      </c>
      <c r="CZ7" s="66">
        <f t="shared" si="2"/>
        <v>1.4E-2</v>
      </c>
      <c r="DA7" s="66" t="str">
        <f t="shared" si="3"/>
        <v>x̅</v>
      </c>
    </row>
    <row r="8" spans="6:105" s="5" customFormat="1" ht="16" x14ac:dyDescent="0.2">
      <c r="L8" s="9"/>
      <c r="M8" s="9"/>
      <c r="S8" s="10"/>
      <c r="U8" s="6"/>
      <c r="V8" s="6"/>
      <c r="W8" s="6"/>
      <c r="Y8" s="66">
        <v>-1.5000000000000027</v>
      </c>
      <c r="Z8" s="66">
        <v>1.4E-2</v>
      </c>
      <c r="AA8" s="66">
        <f t="shared" si="0"/>
        <v>1.4E-2</v>
      </c>
      <c r="AB8" s="66" t="str">
        <f t="shared" si="1"/>
        <v>x̅</v>
      </c>
      <c r="CK8" s="9"/>
      <c r="CL8" s="9"/>
      <c r="CR8" s="10"/>
      <c r="CT8" s="6"/>
      <c r="CU8" s="6"/>
      <c r="CV8" s="6"/>
      <c r="CX8" s="66">
        <v>-1.6666666666666696</v>
      </c>
      <c r="CY8" s="66">
        <v>1.4E-2</v>
      </c>
      <c r="CZ8" s="66">
        <f t="shared" si="2"/>
        <v>1.4E-2</v>
      </c>
      <c r="DA8" s="66" t="str">
        <f t="shared" si="3"/>
        <v>x̅</v>
      </c>
    </row>
    <row r="9" spans="6:105" s="5" customFormat="1" ht="16" x14ac:dyDescent="0.2">
      <c r="L9" s="9"/>
      <c r="M9" s="9"/>
      <c r="S9" s="10"/>
      <c r="U9" s="6"/>
      <c r="V9" s="6"/>
      <c r="W9" s="6"/>
      <c r="Y9" s="66">
        <v>-1.3333333333333357</v>
      </c>
      <c r="Z9" s="66">
        <v>1.4E-2</v>
      </c>
      <c r="AA9" s="66">
        <f t="shared" si="0"/>
        <v>1.4E-2</v>
      </c>
      <c r="AB9" s="66" t="str">
        <f t="shared" si="1"/>
        <v>x̅</v>
      </c>
      <c r="CK9" s="9"/>
      <c r="CL9" s="9"/>
      <c r="CR9" s="10"/>
      <c r="CT9" s="6"/>
      <c r="CU9" s="6"/>
      <c r="CV9" s="6"/>
      <c r="CX9" s="66">
        <v>-1.5000000000000027</v>
      </c>
      <c r="CY9" s="66">
        <v>1.4E-2</v>
      </c>
      <c r="CZ9" s="66">
        <f t="shared" si="2"/>
        <v>1.4E-2</v>
      </c>
      <c r="DA9" s="66" t="str">
        <f t="shared" si="3"/>
        <v>x̅</v>
      </c>
    </row>
    <row r="10" spans="6:105" s="5" customFormat="1" ht="17" customHeight="1" x14ac:dyDescent="0.2">
      <c r="L10" s="9"/>
      <c r="M10" s="9"/>
      <c r="U10" s="6"/>
      <c r="V10" s="6"/>
      <c r="W10" s="6"/>
      <c r="Y10" s="66">
        <v>-1.1666666666666687</v>
      </c>
      <c r="Z10" s="66">
        <v>1.4E-2</v>
      </c>
      <c r="AA10" s="66">
        <f t="shared" si="0"/>
        <v>1.4E-2</v>
      </c>
      <c r="AB10" s="66" t="str">
        <f t="shared" si="1"/>
        <v>x̅</v>
      </c>
      <c r="CK10" s="9"/>
      <c r="CL10" s="9"/>
      <c r="CR10" s="10"/>
      <c r="CT10" s="6"/>
      <c r="CU10" s="6"/>
      <c r="CV10" s="6"/>
      <c r="CX10" s="66">
        <v>-1.3333333333333357</v>
      </c>
      <c r="CY10" s="66">
        <v>1.4E-2</v>
      </c>
      <c r="CZ10" s="66">
        <f t="shared" si="2"/>
        <v>1.4E-2</v>
      </c>
      <c r="DA10" s="66" t="str">
        <f t="shared" si="3"/>
        <v>x̅</v>
      </c>
    </row>
    <row r="11" spans="6:105" s="5" customFormat="1" ht="17" customHeight="1" x14ac:dyDescent="0.2">
      <c r="L11" s="9"/>
      <c r="U11" s="6"/>
      <c r="V11" s="6"/>
      <c r="W11" s="6"/>
      <c r="Y11" s="66">
        <v>-0.83333333333333526</v>
      </c>
      <c r="Z11" s="66">
        <v>1.4E-2</v>
      </c>
      <c r="AA11" s="66">
        <f t="shared" si="0"/>
        <v>1.4E-2</v>
      </c>
      <c r="AB11" s="66" t="str">
        <f t="shared" si="1"/>
        <v>x̅</v>
      </c>
      <c r="CK11" s="9"/>
      <c r="CL11" s="9"/>
      <c r="CT11" s="6"/>
      <c r="CU11" s="6"/>
      <c r="CV11" s="6"/>
      <c r="CX11" s="66">
        <v>-1.1666666666666687</v>
      </c>
      <c r="CY11" s="66">
        <v>1.4E-2</v>
      </c>
      <c r="CZ11" s="66">
        <f t="shared" si="2"/>
        <v>1.4E-2</v>
      </c>
      <c r="DA11" s="66" t="str">
        <f t="shared" si="3"/>
        <v>x̅</v>
      </c>
    </row>
    <row r="12" spans="6:105" s="5" customFormat="1" ht="16" x14ac:dyDescent="0.2">
      <c r="L12" s="9"/>
      <c r="U12" s="6"/>
      <c r="V12" s="6"/>
      <c r="W12" s="6"/>
      <c r="Y12" s="66">
        <v>-0.66666666666666874</v>
      </c>
      <c r="Z12" s="66">
        <v>1.4E-2</v>
      </c>
      <c r="AA12" s="66">
        <f t="shared" si="0"/>
        <v>1.4E-2</v>
      </c>
      <c r="AB12" s="66" t="str">
        <f t="shared" si="1"/>
        <v>x̅</v>
      </c>
      <c r="CK12" s="9"/>
      <c r="CT12" s="6"/>
      <c r="CU12" s="6"/>
      <c r="CV12" s="6"/>
      <c r="CX12" s="66">
        <v>-0.83333333333333526</v>
      </c>
      <c r="CY12" s="66">
        <v>1.4E-2</v>
      </c>
      <c r="CZ12" s="66">
        <f t="shared" si="2"/>
        <v>1.4E-2</v>
      </c>
      <c r="DA12" s="66" t="str">
        <f t="shared" si="3"/>
        <v>x̅</v>
      </c>
    </row>
    <row r="13" spans="6:105" s="5" customFormat="1" ht="16" x14ac:dyDescent="0.2">
      <c r="L13" s="9"/>
      <c r="U13" s="6"/>
      <c r="V13" s="6"/>
      <c r="W13" s="6"/>
      <c r="Y13" s="66">
        <v>-0.50000000000000222</v>
      </c>
      <c r="Z13" s="66">
        <v>1.4E-2</v>
      </c>
      <c r="AA13" s="66">
        <f t="shared" si="0"/>
        <v>1.4E-2</v>
      </c>
      <c r="AB13" s="66" t="str">
        <f t="shared" si="1"/>
        <v>x̅</v>
      </c>
      <c r="CK13" s="9"/>
      <c r="CT13" s="6"/>
      <c r="CU13" s="6"/>
      <c r="CV13" s="6"/>
      <c r="CX13" s="66">
        <v>-0.66666666666666874</v>
      </c>
      <c r="CY13" s="66">
        <v>1.4E-2</v>
      </c>
      <c r="CZ13" s="66">
        <f t="shared" si="2"/>
        <v>1.4E-2</v>
      </c>
      <c r="DA13" s="66" t="str">
        <f t="shared" si="3"/>
        <v>x̅</v>
      </c>
    </row>
    <row r="14" spans="6:105" s="5" customFormat="1" ht="16" x14ac:dyDescent="0.2">
      <c r="L14" s="9"/>
      <c r="U14" s="6"/>
      <c r="V14" s="6"/>
      <c r="W14" s="6"/>
      <c r="Y14" s="66">
        <v>-0.33333333333333548</v>
      </c>
      <c r="Z14" s="66">
        <v>1.4E-2</v>
      </c>
      <c r="AA14" s="66">
        <f t="shared" si="0"/>
        <v>1.4E-2</v>
      </c>
      <c r="AB14" s="66" t="str">
        <f t="shared" si="1"/>
        <v>x̅</v>
      </c>
      <c r="CK14" s="9"/>
      <c r="CT14" s="6"/>
      <c r="CU14" s="6"/>
      <c r="CV14" s="6"/>
      <c r="CX14" s="66">
        <v>-0.50000000000000222</v>
      </c>
      <c r="CY14" s="66">
        <v>1.4E-2</v>
      </c>
      <c r="CZ14" s="66">
        <f t="shared" si="2"/>
        <v>1.4E-2</v>
      </c>
      <c r="DA14" s="66" t="str">
        <f t="shared" si="3"/>
        <v>x̅</v>
      </c>
    </row>
    <row r="15" spans="6:105" s="5" customFormat="1" ht="16" x14ac:dyDescent="0.2">
      <c r="L15" s="9"/>
      <c r="U15" s="6"/>
      <c r="V15" s="6"/>
      <c r="W15" s="6"/>
      <c r="Y15" s="66">
        <v>-0.16666666666666879</v>
      </c>
      <c r="Z15" s="66">
        <v>1.4E-2</v>
      </c>
      <c r="AA15" s="66">
        <f t="shared" si="0"/>
        <v>1.4E-2</v>
      </c>
      <c r="AB15" s="66" t="str">
        <f t="shared" si="1"/>
        <v>x̅</v>
      </c>
      <c r="CK15" s="9"/>
      <c r="CT15" s="6"/>
      <c r="CU15" s="6"/>
      <c r="CV15" s="6"/>
      <c r="CX15" s="66">
        <v>-0.33333333333333548</v>
      </c>
      <c r="CY15" s="66">
        <v>1.4E-2</v>
      </c>
      <c r="CZ15" s="66">
        <f t="shared" si="2"/>
        <v>1.4E-2</v>
      </c>
      <c r="DA15" s="66" t="str">
        <f t="shared" si="3"/>
        <v>x̅</v>
      </c>
    </row>
    <row r="16" spans="6:105" s="5" customFormat="1" ht="16" x14ac:dyDescent="0.2">
      <c r="L16" s="9"/>
      <c r="U16" s="6"/>
      <c r="V16" s="6"/>
      <c r="W16" s="6"/>
      <c r="Y16" s="66">
        <v>0.16666666666666449</v>
      </c>
      <c r="Z16" s="66">
        <v>1.4E-2</v>
      </c>
      <c r="AA16" s="66">
        <f t="shared" si="0"/>
        <v>1.4E-2</v>
      </c>
      <c r="AB16" s="66" t="str">
        <f t="shared" si="1"/>
        <v>x̅</v>
      </c>
      <c r="CK16" s="9"/>
      <c r="CT16" s="6"/>
      <c r="CU16" s="6"/>
      <c r="CV16" s="6"/>
      <c r="CX16" s="66">
        <v>-0.16666666666666879</v>
      </c>
      <c r="CY16" s="66">
        <v>1.4E-2</v>
      </c>
      <c r="CZ16" s="66">
        <f t="shared" si="2"/>
        <v>1.4E-2</v>
      </c>
      <c r="DA16" s="66" t="str">
        <f t="shared" si="3"/>
        <v>x̅</v>
      </c>
    </row>
    <row r="17" spans="12:105" s="5" customFormat="1" ht="16" x14ac:dyDescent="0.2">
      <c r="L17" s="9"/>
      <c r="S17" s="10"/>
      <c r="U17" s="6"/>
      <c r="V17" s="6"/>
      <c r="W17" s="6"/>
      <c r="Y17" s="66">
        <v>0.33333333333333115</v>
      </c>
      <c r="Z17" s="66">
        <v>1.4E-2</v>
      </c>
      <c r="AA17" s="66">
        <f t="shared" si="0"/>
        <v>1.4E-2</v>
      </c>
      <c r="AB17" s="66" t="str">
        <f t="shared" si="1"/>
        <v>x̅</v>
      </c>
      <c r="CK17" s="9"/>
      <c r="CT17" s="6"/>
      <c r="CU17" s="6"/>
      <c r="CV17" s="6"/>
      <c r="CX17" s="66">
        <v>0.16666666666666449</v>
      </c>
      <c r="CY17" s="66">
        <v>1.4E-2</v>
      </c>
      <c r="CZ17" s="66">
        <f t="shared" si="2"/>
        <v>1.4E-2</v>
      </c>
      <c r="DA17" s="66" t="str">
        <f t="shared" si="3"/>
        <v>x̅</v>
      </c>
    </row>
    <row r="18" spans="12:105" s="5" customFormat="1" ht="16" x14ac:dyDescent="0.2">
      <c r="L18" s="9"/>
      <c r="S18" s="10"/>
      <c r="U18" s="6"/>
      <c r="V18" s="6"/>
      <c r="W18" s="6"/>
      <c r="Y18" s="66">
        <v>0.49999999999999789</v>
      </c>
      <c r="Z18" s="66">
        <v>1.4E-2</v>
      </c>
      <c r="AA18" s="66">
        <f t="shared" si="0"/>
        <v>1.4E-2</v>
      </c>
      <c r="AB18" s="66" t="str">
        <f t="shared" si="1"/>
        <v>x̅</v>
      </c>
      <c r="CK18" s="9"/>
      <c r="CR18" s="10"/>
      <c r="CT18" s="6"/>
      <c r="CU18" s="6"/>
      <c r="CV18" s="6"/>
      <c r="CX18" s="66">
        <v>0.33333333333333115</v>
      </c>
      <c r="CY18" s="66">
        <v>1.4E-2</v>
      </c>
      <c r="CZ18" s="66">
        <f t="shared" si="2"/>
        <v>1.4E-2</v>
      </c>
      <c r="DA18" s="66" t="str">
        <f t="shared" si="3"/>
        <v>x̅</v>
      </c>
    </row>
    <row r="19" spans="12:105" s="5" customFormat="1" ht="16" x14ac:dyDescent="0.2">
      <c r="L19" s="9"/>
      <c r="S19" s="10"/>
      <c r="U19" s="6"/>
      <c r="V19" s="6"/>
      <c r="W19" s="6"/>
      <c r="Y19" s="66">
        <v>0.66666666666666441</v>
      </c>
      <c r="Z19" s="66">
        <v>1.4E-2</v>
      </c>
      <c r="AA19" s="66">
        <f t="shared" si="0"/>
        <v>1.4E-2</v>
      </c>
      <c r="AB19" s="66" t="str">
        <f t="shared" si="1"/>
        <v>x̅</v>
      </c>
      <c r="CK19" s="9"/>
      <c r="CR19" s="10"/>
      <c r="CT19" s="6"/>
      <c r="CU19" s="6"/>
      <c r="CV19" s="6"/>
      <c r="CX19" s="66">
        <v>0.49999999999999789</v>
      </c>
      <c r="CY19" s="66">
        <v>1.4E-2</v>
      </c>
      <c r="CZ19" s="66">
        <f t="shared" si="2"/>
        <v>1.4E-2</v>
      </c>
      <c r="DA19" s="66" t="str">
        <f t="shared" si="3"/>
        <v>x̅</v>
      </c>
    </row>
    <row r="20" spans="12:105" s="5" customFormat="1" ht="16" x14ac:dyDescent="0.2">
      <c r="L20" s="9"/>
      <c r="S20" s="10"/>
      <c r="U20" s="6"/>
      <c r="V20" s="6"/>
      <c r="W20" s="6"/>
      <c r="Y20" s="66">
        <v>0.83333333333333093</v>
      </c>
      <c r="Z20" s="66">
        <v>1.4E-2</v>
      </c>
      <c r="AA20" s="66">
        <f t="shared" si="0"/>
        <v>1.4E-2</v>
      </c>
      <c r="AB20" s="66" t="str">
        <f t="shared" si="1"/>
        <v>x̅</v>
      </c>
      <c r="CK20" s="9"/>
      <c r="CR20" s="10"/>
      <c r="CT20" s="6"/>
      <c r="CU20" s="6"/>
      <c r="CV20" s="6"/>
      <c r="CX20" s="66">
        <v>0.66666666666666441</v>
      </c>
      <c r="CY20" s="66">
        <v>1.4E-2</v>
      </c>
      <c r="CZ20" s="66">
        <f t="shared" si="2"/>
        <v>1.4E-2</v>
      </c>
      <c r="DA20" s="66" t="str">
        <f t="shared" si="3"/>
        <v>x̅</v>
      </c>
    </row>
    <row r="21" spans="12:105" s="5" customFormat="1" ht="16" x14ac:dyDescent="0.2">
      <c r="L21" s="9"/>
      <c r="S21" s="10"/>
      <c r="U21" s="6"/>
      <c r="V21" s="6"/>
      <c r="W21" s="6"/>
      <c r="Y21" s="66">
        <v>1.1666666666666643</v>
      </c>
      <c r="Z21" s="66">
        <v>1.4E-2</v>
      </c>
      <c r="AA21" s="66">
        <f t="shared" si="0"/>
        <v>1.4E-2</v>
      </c>
      <c r="AB21" s="66" t="str">
        <f t="shared" si="1"/>
        <v>x̅</v>
      </c>
      <c r="CK21" s="9"/>
      <c r="CR21" s="10"/>
      <c r="CT21" s="6"/>
      <c r="CU21" s="6"/>
      <c r="CV21" s="6"/>
      <c r="CX21" s="66">
        <v>0.83333333333333093</v>
      </c>
      <c r="CY21" s="66">
        <v>1.4E-2</v>
      </c>
      <c r="CZ21" s="66">
        <f t="shared" si="2"/>
        <v>1.4E-2</v>
      </c>
      <c r="DA21" s="66" t="str">
        <f t="shared" si="3"/>
        <v>x̅</v>
      </c>
    </row>
    <row r="22" spans="12:105" s="5" customFormat="1" ht="16" x14ac:dyDescent="0.2">
      <c r="L22" s="9"/>
      <c r="S22" s="10"/>
      <c r="U22" s="6"/>
      <c r="V22" s="6"/>
      <c r="W22" s="6"/>
      <c r="Y22" s="66">
        <v>1.3333333333333313</v>
      </c>
      <c r="Z22" s="66">
        <v>1.4E-2</v>
      </c>
      <c r="AA22" s="66">
        <f t="shared" si="0"/>
        <v>1.4E-2</v>
      </c>
      <c r="AB22" s="66" t="str">
        <f t="shared" si="1"/>
        <v>x̅</v>
      </c>
      <c r="CK22" s="9"/>
      <c r="CR22" s="10"/>
      <c r="CT22" s="6"/>
      <c r="CU22" s="6"/>
      <c r="CV22" s="6"/>
      <c r="CX22" s="66">
        <v>1.1666666666666643</v>
      </c>
      <c r="CY22" s="66">
        <v>1.4E-2</v>
      </c>
      <c r="CZ22" s="66">
        <f t="shared" si="2"/>
        <v>1.4E-2</v>
      </c>
      <c r="DA22" s="66" t="str">
        <f t="shared" si="3"/>
        <v>x̅</v>
      </c>
    </row>
    <row r="23" spans="12:105" s="5" customFormat="1" ht="16" x14ac:dyDescent="0.2">
      <c r="L23" s="9"/>
      <c r="S23" s="10"/>
      <c r="U23" s="6"/>
      <c r="V23" s="6"/>
      <c r="W23" s="6"/>
      <c r="Y23" s="66">
        <v>1.4999999999999982</v>
      </c>
      <c r="Z23" s="66">
        <v>1.4E-2</v>
      </c>
      <c r="AA23" s="66">
        <f t="shared" si="0"/>
        <v>1.4E-2</v>
      </c>
      <c r="AB23" s="66" t="str">
        <f t="shared" si="1"/>
        <v>x̅</v>
      </c>
      <c r="CK23" s="9"/>
      <c r="CR23" s="10"/>
      <c r="CT23" s="6"/>
      <c r="CU23" s="6"/>
      <c r="CV23" s="6"/>
      <c r="CX23" s="66">
        <v>1.3333333333333313</v>
      </c>
      <c r="CY23" s="66">
        <v>1.4E-2</v>
      </c>
      <c r="CZ23" s="66">
        <f t="shared" si="2"/>
        <v>1.4E-2</v>
      </c>
      <c r="DA23" s="66" t="str">
        <f t="shared" si="3"/>
        <v>x̅</v>
      </c>
    </row>
    <row r="24" spans="12:105" s="5" customFormat="1" ht="16" x14ac:dyDescent="0.2">
      <c r="L24" s="9"/>
      <c r="S24" s="10"/>
      <c r="U24" s="6"/>
      <c r="V24" s="6"/>
      <c r="W24" s="6"/>
      <c r="Y24" s="66">
        <v>1.6666666666666652</v>
      </c>
      <c r="Z24" s="66">
        <v>1.4E-2</v>
      </c>
      <c r="AA24" s="66">
        <f t="shared" si="0"/>
        <v>1.4E-2</v>
      </c>
      <c r="AB24" s="66" t="str">
        <f t="shared" si="1"/>
        <v>x̅</v>
      </c>
      <c r="CK24" s="9"/>
      <c r="CR24" s="10"/>
      <c r="CT24" s="6"/>
      <c r="CU24" s="6"/>
      <c r="CV24" s="6"/>
      <c r="CX24" s="66">
        <v>1.4999999999999982</v>
      </c>
      <c r="CY24" s="66">
        <v>1.4E-2</v>
      </c>
      <c r="CZ24" s="66">
        <f t="shared" si="2"/>
        <v>1.4E-2</v>
      </c>
      <c r="DA24" s="66" t="str">
        <f t="shared" si="3"/>
        <v>x̅</v>
      </c>
    </row>
    <row r="25" spans="12:105" s="5" customFormat="1" ht="16" x14ac:dyDescent="0.2">
      <c r="S25" s="10"/>
      <c r="U25" s="6"/>
      <c r="V25" s="6"/>
      <c r="W25" s="6"/>
      <c r="Y25" s="66">
        <v>1.8333333333333321</v>
      </c>
      <c r="Z25" s="66">
        <v>1.4E-2</v>
      </c>
      <c r="AA25" s="66">
        <f t="shared" si="0"/>
        <v>1.4E-2</v>
      </c>
      <c r="AB25" s="66" t="str">
        <f t="shared" si="1"/>
        <v>x̅</v>
      </c>
      <c r="CK25" s="9"/>
      <c r="CR25" s="10"/>
      <c r="CT25" s="6"/>
      <c r="CU25" s="6"/>
      <c r="CV25" s="6"/>
      <c r="CX25" s="66">
        <v>1.6666666666666652</v>
      </c>
      <c r="CY25" s="66">
        <v>1.4E-2</v>
      </c>
      <c r="CZ25" s="66">
        <f t="shared" si="2"/>
        <v>1.4E-2</v>
      </c>
      <c r="DA25" s="66" t="str">
        <f t="shared" si="3"/>
        <v>x̅</v>
      </c>
    </row>
    <row r="26" spans="12:105" s="5" customFormat="1" ht="16" x14ac:dyDescent="0.2">
      <c r="S26"/>
      <c r="U26" s="6"/>
      <c r="V26" s="6"/>
      <c r="W26" s="6"/>
      <c r="Y26" s="66">
        <v>2.1666666666666652</v>
      </c>
      <c r="Z26" s="66">
        <v>1.4E-2</v>
      </c>
      <c r="AA26" s="66">
        <f t="shared" si="0"/>
        <v>1.4E-2</v>
      </c>
      <c r="AB26" s="66" t="str">
        <f t="shared" si="1"/>
        <v>x̅</v>
      </c>
      <c r="CR26" s="10"/>
      <c r="CT26" s="6"/>
      <c r="CU26" s="6"/>
      <c r="CV26" s="6"/>
      <c r="CX26" s="66">
        <v>1.8333333333333321</v>
      </c>
      <c r="CY26" s="66">
        <v>1.4E-2</v>
      </c>
      <c r="CZ26" s="66">
        <f t="shared" si="2"/>
        <v>1.4E-2</v>
      </c>
      <c r="DA26" s="66" t="str">
        <f t="shared" si="3"/>
        <v>x̅</v>
      </c>
    </row>
    <row r="27" spans="12:105" s="22" customFormat="1" ht="16" x14ac:dyDescent="0.2">
      <c r="S27"/>
      <c r="U27" s="21"/>
      <c r="V27" s="21"/>
      <c r="W27" s="21"/>
      <c r="Y27" s="66">
        <v>2.3333333333333313</v>
      </c>
      <c r="Z27" s="66">
        <v>1.4E-2</v>
      </c>
      <c r="AA27" s="66">
        <f t="shared" si="0"/>
        <v>1.4E-2</v>
      </c>
      <c r="AB27" s="66" t="str">
        <f t="shared" si="1"/>
        <v>x̅</v>
      </c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/>
      <c r="CS27" s="5"/>
      <c r="CT27" s="6"/>
      <c r="CU27" s="6"/>
      <c r="CV27" s="6"/>
      <c r="CW27" s="5"/>
      <c r="CX27" s="66">
        <v>2.1666666666666652</v>
      </c>
      <c r="CY27" s="66">
        <v>1.4E-2</v>
      </c>
      <c r="CZ27" s="66">
        <f t="shared" si="2"/>
        <v>1.4E-2</v>
      </c>
      <c r="DA27" s="66" t="str">
        <f t="shared" si="3"/>
        <v>x̅</v>
      </c>
    </row>
    <row r="28" spans="12:105" s="9" customFormat="1" x14ac:dyDescent="0.2">
      <c r="S28"/>
      <c r="U28" s="7"/>
      <c r="V28" s="7"/>
      <c r="W28" s="7"/>
      <c r="Y28" s="66">
        <v>-1.8333333333333366</v>
      </c>
      <c r="Z28" s="66">
        <v>3.7999999999999999E-2</v>
      </c>
      <c r="AA28" s="66">
        <f t="shared" si="0"/>
        <v>3.7999999999999999E-2</v>
      </c>
      <c r="AB28" s="66" t="str">
        <f t="shared" si="1"/>
        <v>x̅</v>
      </c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/>
      <c r="CS28" s="22"/>
      <c r="CT28" s="21"/>
      <c r="CU28" s="21"/>
      <c r="CV28" s="21"/>
      <c r="CW28" s="22"/>
      <c r="CX28" s="66">
        <v>2.3333333333333313</v>
      </c>
      <c r="CY28" s="66">
        <v>1.4E-2</v>
      </c>
      <c r="CZ28" s="66">
        <f t="shared" si="2"/>
        <v>1.4E-2</v>
      </c>
      <c r="DA28" s="66" t="str">
        <f t="shared" si="3"/>
        <v>x̅</v>
      </c>
    </row>
    <row r="29" spans="12:105" s="9" customFormat="1" x14ac:dyDescent="0.2">
      <c r="U29" s="7"/>
      <c r="V29" s="7"/>
      <c r="W29" s="7"/>
      <c r="Y29" s="66">
        <v>-1.6666666666666696</v>
      </c>
      <c r="Z29" s="66">
        <v>3.7999999999999999E-2</v>
      </c>
      <c r="AA29" s="66">
        <f t="shared" si="0"/>
        <v>3.7999999999999999E-2</v>
      </c>
      <c r="AB29" s="66" t="str">
        <f t="shared" si="1"/>
        <v>x̅</v>
      </c>
      <c r="CR29"/>
      <c r="CT29" s="7"/>
      <c r="CU29" s="7"/>
      <c r="CV29" s="7"/>
      <c r="CX29" s="66">
        <v>-1.8333333333333366</v>
      </c>
      <c r="CY29" s="66">
        <v>3.7999999999999999E-2</v>
      </c>
      <c r="CZ29" s="66">
        <f t="shared" si="2"/>
        <v>3.7999999999999999E-2</v>
      </c>
      <c r="DA29" s="66" t="str">
        <f t="shared" si="3"/>
        <v>x̅</v>
      </c>
    </row>
    <row r="30" spans="12:105" s="5" customFormat="1" ht="16" x14ac:dyDescent="0.2">
      <c r="S30" s="10"/>
      <c r="U30" s="6"/>
      <c r="V30" s="6"/>
      <c r="W30" s="6"/>
      <c r="Y30" s="66">
        <v>-1.5000000000000027</v>
      </c>
      <c r="Z30" s="66">
        <v>3.7999999999999999E-2</v>
      </c>
      <c r="AA30" s="66">
        <f t="shared" si="0"/>
        <v>3.7999999999999999E-2</v>
      </c>
      <c r="AB30" s="66" t="str">
        <f t="shared" si="1"/>
        <v>x̅</v>
      </c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7"/>
      <c r="CU30" s="7"/>
      <c r="CV30" s="7"/>
      <c r="CW30" s="9"/>
      <c r="CX30" s="66">
        <v>-1.6666666666666696</v>
      </c>
      <c r="CY30" s="66">
        <v>3.7999999999999999E-2</v>
      </c>
      <c r="CZ30" s="66">
        <f t="shared" si="2"/>
        <v>3.7999999999999999E-2</v>
      </c>
      <c r="DA30" s="66" t="str">
        <f t="shared" si="3"/>
        <v>x̅</v>
      </c>
    </row>
    <row r="31" spans="12:105" s="22" customFormat="1" ht="16" x14ac:dyDescent="0.2">
      <c r="S31" s="24"/>
      <c r="U31" s="21"/>
      <c r="V31" s="21"/>
      <c r="W31" s="21"/>
      <c r="Y31" s="66">
        <v>-1.3333333333333357</v>
      </c>
      <c r="Z31" s="66">
        <v>3.7999999999999999E-2</v>
      </c>
      <c r="AA31" s="66">
        <f t="shared" si="0"/>
        <v>3.7999999999999999E-2</v>
      </c>
      <c r="AB31" s="66" t="str">
        <f t="shared" si="1"/>
        <v>x̅</v>
      </c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10"/>
      <c r="CS31" s="5"/>
      <c r="CT31" s="6"/>
      <c r="CU31" s="6"/>
      <c r="CV31" s="6"/>
      <c r="CW31" s="5"/>
      <c r="CX31" s="66">
        <v>-1.5000000000000027</v>
      </c>
      <c r="CY31" s="66">
        <v>3.7999999999999999E-2</v>
      </c>
      <c r="CZ31" s="66">
        <f t="shared" si="2"/>
        <v>3.7999999999999999E-2</v>
      </c>
      <c r="DA31" s="66" t="str">
        <f t="shared" si="3"/>
        <v>x̅</v>
      </c>
    </row>
    <row r="32" spans="12:105" s="5" customFormat="1" ht="16" x14ac:dyDescent="0.2">
      <c r="L32"/>
      <c r="M32" s="22"/>
      <c r="N32" s="22"/>
      <c r="S32" s="10"/>
      <c r="U32" s="6"/>
      <c r="V32" s="6"/>
      <c r="W32" s="6"/>
      <c r="Y32" s="66">
        <v>-1.1666666666666687</v>
      </c>
      <c r="Z32" s="66">
        <v>3.7999999999999999E-2</v>
      </c>
      <c r="AA32" s="66">
        <f t="shared" si="0"/>
        <v>3.7999999999999999E-2</v>
      </c>
      <c r="AB32" s="66" t="str">
        <f t="shared" si="1"/>
        <v>x̅</v>
      </c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4"/>
      <c r="CS32" s="22"/>
      <c r="CT32" s="21"/>
      <c r="CU32" s="21"/>
      <c r="CV32" s="21"/>
      <c r="CW32" s="22"/>
      <c r="CX32" s="66">
        <v>-1.3333333333333357</v>
      </c>
      <c r="CY32" s="66">
        <v>3.7999999999999999E-2</v>
      </c>
      <c r="CZ32" s="66">
        <f t="shared" si="2"/>
        <v>3.7999999999999999E-2</v>
      </c>
      <c r="DA32" s="66" t="str">
        <f t="shared" si="3"/>
        <v>x̅</v>
      </c>
    </row>
    <row r="33" spans="1:105" s="5" customFormat="1" ht="25" customHeight="1" x14ac:dyDescent="0.2">
      <c r="L33" s="120"/>
      <c r="S33" s="10"/>
      <c r="U33" s="6"/>
      <c r="V33" s="6"/>
      <c r="W33" s="6"/>
      <c r="Y33" s="66">
        <v>-0.83333333333333526</v>
      </c>
      <c r="Z33" s="66">
        <v>3.7999999999999999E-2</v>
      </c>
      <c r="AA33" s="66">
        <f t="shared" si="0"/>
        <v>3.7999999999999999E-2</v>
      </c>
      <c r="AB33" s="66" t="str">
        <f t="shared" si="1"/>
        <v>x̅</v>
      </c>
      <c r="CK33"/>
      <c r="CL33" s="22"/>
      <c r="CM33" s="22"/>
      <c r="CR33" s="10"/>
      <c r="CT33" s="6"/>
      <c r="CU33" s="6"/>
      <c r="CV33" s="6"/>
      <c r="CX33" s="66">
        <v>-1.1666666666666687</v>
      </c>
      <c r="CY33" s="66">
        <v>3.7999999999999999E-2</v>
      </c>
      <c r="CZ33" s="66">
        <f t="shared" si="2"/>
        <v>3.7999999999999999E-2</v>
      </c>
      <c r="DA33" s="66" t="str">
        <f t="shared" si="3"/>
        <v>x̅</v>
      </c>
    </row>
    <row r="34" spans="1:105" s="5" customFormat="1" ht="32" customHeight="1" x14ac:dyDescent="0.2">
      <c r="L34"/>
      <c r="M34"/>
      <c r="N34"/>
      <c r="O34"/>
      <c r="P34"/>
      <c r="Q34"/>
      <c r="S34" s="10"/>
      <c r="U34" s="6"/>
      <c r="V34" s="6"/>
      <c r="W34" s="6"/>
      <c r="Y34" s="66">
        <v>-0.66666666666666874</v>
      </c>
      <c r="Z34" s="66">
        <v>3.7999999999999999E-2</v>
      </c>
      <c r="AA34" s="66">
        <f t="shared" si="0"/>
        <v>3.7999999999999999E-2</v>
      </c>
      <c r="AB34" s="66" t="str">
        <f t="shared" si="1"/>
        <v>x̅</v>
      </c>
      <c r="CK34" s="120"/>
      <c r="CR34" s="10"/>
      <c r="CT34" s="6"/>
      <c r="CU34" s="6"/>
      <c r="CV34" s="6"/>
      <c r="CX34" s="66">
        <v>-0.83333333333333526</v>
      </c>
      <c r="CY34" s="66">
        <v>3.7999999999999999E-2</v>
      </c>
      <c r="CZ34" s="66">
        <f t="shared" si="2"/>
        <v>3.7999999999999999E-2</v>
      </c>
      <c r="DA34" s="66" t="str">
        <f t="shared" si="3"/>
        <v>x̅</v>
      </c>
    </row>
    <row r="35" spans="1:105" s="5" customFormat="1" ht="83" customHeight="1" x14ac:dyDescent="0.2">
      <c r="L35"/>
      <c r="M35"/>
      <c r="N35"/>
      <c r="O35"/>
      <c r="P35"/>
      <c r="Q35"/>
      <c r="S35" s="10"/>
      <c r="U35" s="6"/>
      <c r="V35" s="6"/>
      <c r="W35" s="6"/>
      <c r="Y35" s="66">
        <v>-0.50000000000000222</v>
      </c>
      <c r="Z35" s="66">
        <v>3.7999999999999999E-2</v>
      </c>
      <c r="AA35" s="66">
        <f t="shared" si="0"/>
        <v>3.7999999999999999E-2</v>
      </c>
      <c r="AB35" s="66" t="str">
        <f t="shared" si="1"/>
        <v>x̅</v>
      </c>
      <c r="CK35"/>
      <c r="CL35"/>
      <c r="CM35"/>
      <c r="CN35"/>
      <c r="CO35"/>
      <c r="CP35"/>
      <c r="CR35" s="10"/>
      <c r="CT35" s="6"/>
      <c r="CU35" s="6"/>
      <c r="CV35" s="6"/>
      <c r="CX35" s="66">
        <v>-0.66666666666666874</v>
      </c>
      <c r="CY35" s="66">
        <v>3.7999999999999999E-2</v>
      </c>
      <c r="CZ35" s="66">
        <f t="shared" si="2"/>
        <v>3.7999999999999999E-2</v>
      </c>
      <c r="DA35" s="66" t="str">
        <f t="shared" si="3"/>
        <v>x̅</v>
      </c>
    </row>
    <row r="36" spans="1:105" s="5" customFormat="1" ht="95" customHeight="1" x14ac:dyDescent="0.2">
      <c r="B36" s="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S36" s="10"/>
      <c r="U36" s="6"/>
      <c r="V36" s="6"/>
      <c r="W36" s="6"/>
      <c r="Y36" s="66">
        <v>-0.33333333333333548</v>
      </c>
      <c r="Z36" s="66">
        <v>3.7999999999999999E-2</v>
      </c>
      <c r="AA36" s="66">
        <f t="shared" si="0"/>
        <v>3.7999999999999999E-2</v>
      </c>
      <c r="AB36" s="66" t="str">
        <f t="shared" ref="AB36:AB67" si="4">IF($I$66="","",$I$66)</f>
        <v>x̅</v>
      </c>
      <c r="CK36"/>
      <c r="CL36"/>
      <c r="CM36"/>
      <c r="CN36"/>
      <c r="CO36"/>
      <c r="CP36"/>
      <c r="CR36" s="10"/>
      <c r="CT36" s="6"/>
      <c r="CU36" s="6"/>
      <c r="CV36" s="6"/>
      <c r="CX36" s="66">
        <v>-0.50000000000000222</v>
      </c>
      <c r="CY36" s="66">
        <v>3.7999999999999999E-2</v>
      </c>
      <c r="CZ36" s="66">
        <f t="shared" si="2"/>
        <v>3.7999999999999999E-2</v>
      </c>
      <c r="DA36" s="66" t="str">
        <f t="shared" si="3"/>
        <v>x̅</v>
      </c>
    </row>
    <row r="37" spans="1:105" s="5" customFormat="1" ht="90" customHeight="1" x14ac:dyDescent="0.2">
      <c r="B37" s="6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S37" s="10"/>
      <c r="U37" s="6"/>
      <c r="V37" s="6"/>
      <c r="W37" s="6"/>
      <c r="Y37" s="66">
        <v>-0.16666666666666879</v>
      </c>
      <c r="Z37" s="66">
        <v>3.7999999999999999E-2</v>
      </c>
      <c r="AA37" s="66">
        <f t="shared" si="0"/>
        <v>3.7999999999999999E-2</v>
      </c>
      <c r="AB37" s="66" t="str">
        <f t="shared" si="4"/>
        <v>x̅</v>
      </c>
      <c r="CA37" s="6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R37" s="10"/>
      <c r="CT37" s="6"/>
      <c r="CU37" s="6"/>
      <c r="CV37" s="6"/>
      <c r="CX37" s="66">
        <v>-0.33333333333333548</v>
      </c>
      <c r="CY37" s="66">
        <v>3.7999999999999999E-2</v>
      </c>
      <c r="CZ37" s="66">
        <f t="shared" ref="CZ37:CZ68" si="5">IF($CZ$3="x",CY37,NA())</f>
        <v>3.7999999999999999E-2</v>
      </c>
      <c r="DA37" s="66" t="str">
        <f t="shared" ref="DA37:DA68" si="6">IF($CH$67="","",$CH$67)</f>
        <v>x̅</v>
      </c>
    </row>
    <row r="38" spans="1:105" s="5" customFormat="1" ht="94" customHeight="1" x14ac:dyDescent="0.2">
      <c r="B38" s="6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S38" s="10"/>
      <c r="U38" s="6"/>
      <c r="V38" s="6"/>
      <c r="W38" s="6"/>
      <c r="Y38" s="66">
        <v>0.16666666666666449</v>
      </c>
      <c r="Z38" s="66">
        <v>3.7999999999999999E-2</v>
      </c>
      <c r="AA38" s="66">
        <f t="shared" si="0"/>
        <v>3.7999999999999999E-2</v>
      </c>
      <c r="AB38" s="66" t="str">
        <f t="shared" si="4"/>
        <v>x̅</v>
      </c>
      <c r="CA38" s="6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R38" s="10"/>
      <c r="CT38" s="6"/>
      <c r="CU38" s="6"/>
      <c r="CV38" s="6"/>
      <c r="CX38" s="66">
        <v>-0.16666666666666879</v>
      </c>
      <c r="CY38" s="66">
        <v>3.7999999999999999E-2</v>
      </c>
      <c r="CZ38" s="66">
        <f t="shared" si="5"/>
        <v>3.7999999999999999E-2</v>
      </c>
      <c r="DA38" s="66" t="str">
        <f t="shared" si="6"/>
        <v>x̅</v>
      </c>
    </row>
    <row r="39" spans="1:105" s="5" customFormat="1" ht="99" customHeight="1" x14ac:dyDescent="0.2">
      <c r="B39" s="6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S39" s="10"/>
      <c r="U39" s="6"/>
      <c r="V39" s="6"/>
      <c r="W39" s="6"/>
      <c r="Y39" s="66">
        <v>0.33333333333333115</v>
      </c>
      <c r="Z39" s="66">
        <v>3.7999999999999999E-2</v>
      </c>
      <c r="AA39" s="66">
        <f t="shared" si="0"/>
        <v>3.7999999999999999E-2</v>
      </c>
      <c r="AB39" s="66" t="str">
        <f t="shared" si="4"/>
        <v>x̅</v>
      </c>
      <c r="CA39" s="6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R39" s="10"/>
      <c r="CT39" s="6"/>
      <c r="CU39" s="6"/>
      <c r="CV39" s="6"/>
      <c r="CX39" s="66">
        <v>0.16666666666666449</v>
      </c>
      <c r="CY39" s="66">
        <v>3.7999999999999999E-2</v>
      </c>
      <c r="CZ39" s="66">
        <f t="shared" si="5"/>
        <v>3.7999999999999999E-2</v>
      </c>
      <c r="DA39" s="66" t="str">
        <f t="shared" si="6"/>
        <v>x̅</v>
      </c>
    </row>
    <row r="40" spans="1:105" s="5" customFormat="1" ht="34" customHeight="1" x14ac:dyDescent="0.2">
      <c r="B40" s="6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S40" s="10"/>
      <c r="U40" s="6"/>
      <c r="V40" s="6"/>
      <c r="W40" s="6"/>
      <c r="Y40" s="66">
        <v>0.49999999999999789</v>
      </c>
      <c r="Z40" s="66">
        <v>3.7999999999999999E-2</v>
      </c>
      <c r="AA40" s="66">
        <f t="shared" si="0"/>
        <v>3.7999999999999999E-2</v>
      </c>
      <c r="AB40" s="66" t="str">
        <f t="shared" si="4"/>
        <v>x̅</v>
      </c>
      <c r="CA40" s="6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R40" s="10"/>
      <c r="CT40" s="6"/>
      <c r="CU40" s="6"/>
      <c r="CV40" s="6"/>
      <c r="CX40" s="66">
        <v>0.33333333333333115</v>
      </c>
      <c r="CY40" s="66">
        <v>3.7999999999999999E-2</v>
      </c>
      <c r="CZ40" s="66">
        <f t="shared" si="5"/>
        <v>3.7999999999999999E-2</v>
      </c>
      <c r="DA40" s="66" t="str">
        <f t="shared" si="6"/>
        <v>x̅</v>
      </c>
    </row>
    <row r="41" spans="1:105" s="5" customFormat="1" ht="16" x14ac:dyDescent="0.2">
      <c r="B41" s="6"/>
      <c r="D41" s="7"/>
      <c r="I41" s="7"/>
      <c r="L41"/>
      <c r="M41"/>
      <c r="N41"/>
      <c r="O41"/>
      <c r="P41"/>
      <c r="Q41"/>
      <c r="S41" s="10"/>
      <c r="U41" s="6"/>
      <c r="V41" s="6"/>
      <c r="W41" s="6"/>
      <c r="Y41" s="66">
        <v>0.66666666666666441</v>
      </c>
      <c r="Z41" s="66">
        <v>3.7999999999999999E-2</v>
      </c>
      <c r="AA41" s="66">
        <f t="shared" si="0"/>
        <v>3.7999999999999999E-2</v>
      </c>
      <c r="AB41" s="66" t="str">
        <f t="shared" si="4"/>
        <v>x̅</v>
      </c>
      <c r="CA41" s="6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R41" s="10"/>
      <c r="CT41" s="6"/>
      <c r="CU41" s="6"/>
      <c r="CV41" s="6"/>
      <c r="CX41" s="66">
        <v>0.49999999999999789</v>
      </c>
      <c r="CY41" s="66">
        <v>3.7999999999999999E-2</v>
      </c>
      <c r="CZ41" s="66">
        <f t="shared" si="5"/>
        <v>3.7999999999999999E-2</v>
      </c>
      <c r="DA41" s="66" t="str">
        <f t="shared" si="6"/>
        <v>x̅</v>
      </c>
    </row>
    <row r="42" spans="1:105" s="5" customFormat="1" ht="16" x14ac:dyDescent="0.2">
      <c r="B42" s="6"/>
      <c r="S42" s="10"/>
      <c r="U42" s="6"/>
      <c r="V42" s="6"/>
      <c r="W42" s="6"/>
      <c r="Y42" s="66">
        <v>0.83333333333333093</v>
      </c>
      <c r="Z42" s="66">
        <v>3.7999999999999999E-2</v>
      </c>
      <c r="AA42" s="66">
        <f t="shared" si="0"/>
        <v>3.7999999999999999E-2</v>
      </c>
      <c r="AB42" s="66" t="str">
        <f t="shared" si="4"/>
        <v>x̅</v>
      </c>
      <c r="CA42" s="6"/>
      <c r="CC42" s="7"/>
      <c r="CH42" s="7"/>
      <c r="CK42"/>
      <c r="CL42"/>
      <c r="CM42"/>
      <c r="CN42"/>
      <c r="CO42"/>
      <c r="CP42"/>
      <c r="CR42" s="10"/>
      <c r="CT42" s="6"/>
      <c r="CU42" s="6"/>
      <c r="CV42" s="6"/>
      <c r="CX42" s="66">
        <v>0.66666666666666441</v>
      </c>
      <c r="CY42" s="66">
        <v>3.7999999999999999E-2</v>
      </c>
      <c r="CZ42" s="66">
        <f t="shared" si="5"/>
        <v>3.7999999999999999E-2</v>
      </c>
      <c r="DA42" s="66" t="str">
        <f t="shared" si="6"/>
        <v>x̅</v>
      </c>
    </row>
    <row r="43" spans="1:105" s="5" customFormat="1" ht="16" x14ac:dyDescent="0.2">
      <c r="B43" s="6"/>
      <c r="F43" s="6"/>
      <c r="S43" s="10"/>
      <c r="U43" s="6"/>
      <c r="V43" s="6"/>
      <c r="W43" s="6"/>
      <c r="Y43" s="66">
        <v>1.1666666666666643</v>
      </c>
      <c r="Z43" s="66">
        <v>3.7999999999999999E-2</v>
      </c>
      <c r="AA43" s="66">
        <f t="shared" si="0"/>
        <v>3.7999999999999999E-2</v>
      </c>
      <c r="AB43" s="66" t="str">
        <f t="shared" si="4"/>
        <v>x̅</v>
      </c>
      <c r="CA43" s="6"/>
      <c r="CR43" s="10"/>
      <c r="CT43" s="6"/>
      <c r="CU43" s="6"/>
      <c r="CV43" s="6"/>
      <c r="CX43" s="66">
        <v>0.83333333333333093</v>
      </c>
      <c r="CY43" s="66">
        <v>3.7999999999999999E-2</v>
      </c>
      <c r="CZ43" s="66">
        <f t="shared" si="5"/>
        <v>3.7999999999999999E-2</v>
      </c>
      <c r="DA43" s="66" t="str">
        <f t="shared" si="6"/>
        <v>x̅</v>
      </c>
    </row>
    <row r="44" spans="1:105" s="5" customFormat="1" ht="16" x14ac:dyDescent="0.2">
      <c r="B44" s="6"/>
      <c r="S44" s="10"/>
      <c r="U44" s="6"/>
      <c r="V44" s="6"/>
      <c r="W44" s="6"/>
      <c r="Y44" s="66">
        <v>1.3333333333333313</v>
      </c>
      <c r="Z44" s="66">
        <v>3.7999999999999999E-2</v>
      </c>
      <c r="AA44" s="66">
        <f t="shared" si="0"/>
        <v>3.7999999999999999E-2</v>
      </c>
      <c r="AB44" s="66" t="str">
        <f t="shared" si="4"/>
        <v>x̅</v>
      </c>
      <c r="CA44" s="6"/>
      <c r="CE44" s="6"/>
      <c r="CR44" s="10"/>
      <c r="CT44" s="6"/>
      <c r="CU44" s="6"/>
      <c r="CV44" s="6"/>
      <c r="CX44" s="66">
        <v>1.1666666666666643</v>
      </c>
      <c r="CY44" s="66">
        <v>3.7999999999999999E-2</v>
      </c>
      <c r="CZ44" s="66">
        <f t="shared" si="5"/>
        <v>3.7999999999999999E-2</v>
      </c>
      <c r="DA44" s="66" t="str">
        <f t="shared" si="6"/>
        <v>x̅</v>
      </c>
    </row>
    <row r="45" spans="1:105" s="5" customFormat="1" ht="17" thickBot="1" x14ac:dyDescent="0.25">
      <c r="B45" s="6"/>
      <c r="S45" s="10"/>
      <c r="U45" s="6"/>
      <c r="V45" s="6"/>
      <c r="W45" s="6"/>
      <c r="Y45" s="66">
        <v>1.4999999999999982</v>
      </c>
      <c r="Z45" s="66">
        <v>3.7999999999999999E-2</v>
      </c>
      <c r="AA45" s="66">
        <f t="shared" si="0"/>
        <v>3.7999999999999999E-2</v>
      </c>
      <c r="AB45" s="66" t="str">
        <f t="shared" si="4"/>
        <v>x̅</v>
      </c>
      <c r="CA45" s="6"/>
      <c r="CR45" s="10"/>
      <c r="CT45" s="6"/>
      <c r="CU45" s="6"/>
      <c r="CV45" s="6"/>
      <c r="CX45" s="66">
        <v>1.3333333333333313</v>
      </c>
      <c r="CY45" s="66">
        <v>3.7999999999999999E-2</v>
      </c>
      <c r="CZ45" s="66">
        <f t="shared" si="5"/>
        <v>3.7999999999999999E-2</v>
      </c>
      <c r="DA45" s="66" t="str">
        <f t="shared" si="6"/>
        <v>x̅</v>
      </c>
    </row>
    <row r="46" spans="1:105" s="5" customFormat="1" ht="17" thickBot="1" x14ac:dyDescent="0.25">
      <c r="B46" s="109"/>
      <c r="C46" s="110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2"/>
      <c r="P46" s="30"/>
      <c r="Q46" s="30"/>
      <c r="R46" s="30"/>
      <c r="S46" s="30"/>
      <c r="T46" s="31"/>
      <c r="U46" s="26"/>
      <c r="V46" s="26"/>
      <c r="W46" s="26"/>
      <c r="X46" s="30"/>
      <c r="Y46" s="66">
        <v>1.6666666666666652</v>
      </c>
      <c r="Z46" s="66">
        <v>3.7999999999999999E-2</v>
      </c>
      <c r="AA46" s="66">
        <f t="shared" si="0"/>
        <v>3.7999999999999999E-2</v>
      </c>
      <c r="AB46" s="66" t="str">
        <f t="shared" si="4"/>
        <v>x̅</v>
      </c>
      <c r="CA46" s="6"/>
      <c r="CR46" s="10"/>
      <c r="CT46" s="6"/>
      <c r="CU46" s="6"/>
      <c r="CV46" s="6"/>
      <c r="CX46" s="66">
        <v>1.4999999999999982</v>
      </c>
      <c r="CY46" s="66">
        <v>3.7999999999999999E-2</v>
      </c>
      <c r="CZ46" s="66">
        <f t="shared" si="5"/>
        <v>3.7999999999999999E-2</v>
      </c>
      <c r="DA46" s="66" t="str">
        <f t="shared" si="6"/>
        <v>x̅</v>
      </c>
    </row>
    <row r="47" spans="1:105" ht="16" x14ac:dyDescent="0.2">
      <c r="A47"/>
      <c r="B47" s="113"/>
      <c r="C47" s="129" t="s">
        <v>22</v>
      </c>
      <c r="D47" s="8"/>
      <c r="E47" s="66"/>
      <c r="F47" s="26" t="str">
        <f t="shared" ref="F47:K47" si="7">AI187</f>
        <v>shading</v>
      </c>
      <c r="G47" s="26" t="str">
        <f t="shared" si="7"/>
        <v>hypothesized mean</v>
      </c>
      <c r="H47" s="26" t="str">
        <f t="shared" si="7"/>
        <v>expected variability</v>
      </c>
      <c r="I47" s="26" t="str">
        <f t="shared" si="7"/>
        <v>raw CV &lt;&lt;</v>
      </c>
      <c r="J47" s="26" t="str">
        <f t="shared" si="7"/>
        <v>&lt;&lt; standardized CV</v>
      </c>
      <c r="K47" s="26" t="str">
        <f t="shared" si="7"/>
        <v>&lt;&lt; probability</v>
      </c>
      <c r="L47" s="30"/>
      <c r="M47" s="127" t="s">
        <v>106</v>
      </c>
      <c r="N47" s="128">
        <f>AK174</f>
        <v>0.91675474460491091</v>
      </c>
      <c r="O47" s="114"/>
      <c r="P47" s="8"/>
      <c r="Q47" s="30"/>
      <c r="R47" s="30"/>
      <c r="S47" s="31"/>
      <c r="T47" s="30"/>
      <c r="U47" s="26" t="s">
        <v>25</v>
      </c>
      <c r="V47" s="66" t="s">
        <v>26</v>
      </c>
      <c r="W47" s="26" t="s">
        <v>81</v>
      </c>
      <c r="X47" s="30"/>
      <c r="Y47" s="66">
        <v>1.8333333333333321</v>
      </c>
      <c r="Z47" s="66">
        <v>3.7999999999999999E-2</v>
      </c>
      <c r="AA47" s="66">
        <f t="shared" si="0"/>
        <v>3.7999999999999999E-2</v>
      </c>
      <c r="AB47" s="66" t="str">
        <f t="shared" si="4"/>
        <v>x̅</v>
      </c>
      <c r="BZ47" s="5"/>
      <c r="CA47" s="109"/>
      <c r="CB47" s="110"/>
      <c r="CC47" s="111"/>
      <c r="CD47" s="111"/>
      <c r="CE47" s="111"/>
      <c r="CF47" s="111"/>
      <c r="CG47" s="111"/>
      <c r="CH47" s="111"/>
      <c r="CI47" s="111"/>
      <c r="CJ47" s="111"/>
      <c r="CK47" s="111"/>
      <c r="CL47" s="111"/>
      <c r="CM47" s="111"/>
      <c r="CN47" s="112"/>
      <c r="CO47" s="30"/>
      <c r="CP47" s="30"/>
      <c r="CQ47" s="30"/>
      <c r="CR47" s="30"/>
      <c r="CS47" s="31"/>
      <c r="CT47" s="26"/>
      <c r="CU47" s="26"/>
      <c r="CV47" s="26"/>
      <c r="CW47" s="30"/>
      <c r="CX47" s="66">
        <v>1.6666666666666652</v>
      </c>
      <c r="CY47" s="66">
        <v>3.7999999999999999E-2</v>
      </c>
      <c r="CZ47" s="66">
        <f t="shared" si="5"/>
        <v>3.7999999999999999E-2</v>
      </c>
      <c r="DA47" s="66" t="str">
        <f t="shared" si="6"/>
        <v>x̅</v>
      </c>
    </row>
    <row r="48" spans="1:105" ht="16" x14ac:dyDescent="0.2">
      <c r="A48"/>
      <c r="B48" s="113"/>
      <c r="C48" s="28" t="s">
        <v>17</v>
      </c>
      <c r="D48" s="27" t="s">
        <v>13</v>
      </c>
      <c r="E48" s="27" t="s">
        <v>23</v>
      </c>
      <c r="F48" s="27" t="s">
        <v>0</v>
      </c>
      <c r="G48" s="28" t="s">
        <v>14</v>
      </c>
      <c r="H48" s="29" t="str">
        <f>AK186</f>
        <v>SE = σ̂(x̅) = s/√n</v>
      </c>
      <c r="I48" s="29" t="str">
        <f>AL186</f>
        <v>x̅</v>
      </c>
      <c r="J48" s="28" t="str">
        <f>AM186</f>
        <v>t score</v>
      </c>
      <c r="K48" s="28" t="str">
        <f>AN186</f>
        <v>P(x̅)</v>
      </c>
      <c r="L48" s="8"/>
      <c r="M48" s="127" t="s">
        <v>4</v>
      </c>
      <c r="N48" s="128">
        <f>AK175</f>
        <v>80.283245255395087</v>
      </c>
      <c r="O48" s="114"/>
      <c r="P48" s="8"/>
      <c r="Q48" s="30" t="s">
        <v>85</v>
      </c>
      <c r="R48" s="30"/>
      <c r="S48" s="30"/>
      <c r="T48" s="30"/>
      <c r="U48" s="29" t="str">
        <f>N63</f>
        <v>x</v>
      </c>
      <c r="V48" s="99" t="s">
        <v>1</v>
      </c>
      <c r="W48" s="29" t="str">
        <f>N63</f>
        <v>x</v>
      </c>
      <c r="X48" s="30"/>
      <c r="Y48" s="66">
        <v>-1.8333333333333366</v>
      </c>
      <c r="Z48" s="66">
        <v>6.2000000000000006E-2</v>
      </c>
      <c r="AA48" s="66">
        <f t="shared" si="0"/>
        <v>6.2000000000000006E-2</v>
      </c>
      <c r="AB48" s="66" t="str">
        <f t="shared" si="4"/>
        <v>x̅</v>
      </c>
      <c r="CA48" s="113"/>
      <c r="CB48" s="129" t="s">
        <v>22</v>
      </c>
      <c r="CC48" s="8"/>
      <c r="CD48" s="66"/>
      <c r="CE48" s="26" t="str">
        <f>SCORECHART!BQ188</f>
        <v>shading</v>
      </c>
      <c r="CF48" s="26" t="str">
        <f>SCORECHART!BR188</f>
        <v>hypothesized mean</v>
      </c>
      <c r="CG48" s="26" t="str">
        <f>SCORECHART!BS188</f>
        <v>expected variability</v>
      </c>
      <c r="CH48" s="26" t="str">
        <f>SCORECHART!BT188</f>
        <v>raw CV &lt;&lt;</v>
      </c>
      <c r="CI48" s="26" t="str">
        <f>SCORECHART!BU188</f>
        <v>&lt;&lt; standardized CV</v>
      </c>
      <c r="CJ48" s="26" t="str">
        <f>SCORECHART!BV188</f>
        <v>&lt;&lt; probability</v>
      </c>
      <c r="CK48" s="30"/>
      <c r="CL48" s="127" t="s">
        <v>106</v>
      </c>
      <c r="CM48" s="128">
        <f>SCORECHART!BS175</f>
        <v>0.91675474460491091</v>
      </c>
      <c r="CN48" s="114"/>
      <c r="CO48" s="8"/>
      <c r="CP48" s="30"/>
      <c r="CQ48" s="30"/>
      <c r="CR48" s="31"/>
      <c r="CS48" s="30"/>
      <c r="CT48" s="26" t="s">
        <v>25</v>
      </c>
      <c r="CU48" s="66" t="s">
        <v>26</v>
      </c>
      <c r="CV48" s="26" t="s">
        <v>81</v>
      </c>
      <c r="CW48" s="30"/>
      <c r="CX48" s="66">
        <v>1.8333333333333321</v>
      </c>
      <c r="CY48" s="66">
        <v>3.7999999999999999E-2</v>
      </c>
      <c r="CZ48" s="66">
        <f t="shared" si="5"/>
        <v>3.7999999999999999E-2</v>
      </c>
      <c r="DA48" s="66" t="str">
        <f t="shared" si="6"/>
        <v>x̅</v>
      </c>
    </row>
    <row r="49" spans="1:105" ht="17" x14ac:dyDescent="0.2">
      <c r="A49"/>
      <c r="B49" s="113"/>
      <c r="C49" s="32">
        <f t="shared" ref="C49:K50" si="8">AF188</f>
        <v>30</v>
      </c>
      <c r="D49" s="32" t="str">
        <f t="shared" si="8"/>
        <v>T x̅</v>
      </c>
      <c r="E49" s="32" t="str">
        <f t="shared" si="8"/>
        <v>critical value x̅</v>
      </c>
      <c r="F49" s="32" t="str">
        <f t="shared" si="8"/>
        <v>two left</v>
      </c>
      <c r="G49" s="36">
        <f t="shared" si="8"/>
        <v>80</v>
      </c>
      <c r="H49" s="84">
        <f t="shared" si="8"/>
        <v>0.44824049374179142</v>
      </c>
      <c r="I49" s="36">
        <f t="shared" si="8"/>
        <v>79.083245255395084</v>
      </c>
      <c r="J49" s="33">
        <f t="shared" si="8"/>
        <v>-2.0452296421327048</v>
      </c>
      <c r="K49" s="34">
        <f t="shared" si="8"/>
        <v>2.5000000000000001E-2</v>
      </c>
      <c r="L49" s="8"/>
      <c r="M49" s="127" t="s">
        <v>5</v>
      </c>
      <c r="N49" s="128">
        <f>AK176</f>
        <v>82.116754744604918</v>
      </c>
      <c r="O49" s="114"/>
      <c r="P49" s="8"/>
      <c r="Q49" s="30"/>
      <c r="R49" s="30"/>
      <c r="S49" s="35" t="s">
        <v>27</v>
      </c>
      <c r="T49" s="64" t="s">
        <v>76</v>
      </c>
      <c r="U49" s="64" t="str">
        <f>D67&amp;" "&amp;U47</f>
        <v>T x̅ X1</v>
      </c>
      <c r="V49" s="64" t="str">
        <f>D68&amp;" "&amp;V47</f>
        <v>T x̅ X2</v>
      </c>
      <c r="W49" s="64" t="str">
        <f>D71&amp;" "&amp;W47</f>
        <v>T x̅ X3</v>
      </c>
      <c r="X49" s="30"/>
      <c r="Y49" s="66">
        <v>-1.6666666666666696</v>
      </c>
      <c r="Z49" s="66">
        <v>6.2000000000000006E-2</v>
      </c>
      <c r="AA49" s="66">
        <f t="shared" si="0"/>
        <v>6.2000000000000006E-2</v>
      </c>
      <c r="AB49" s="66" t="str">
        <f t="shared" si="4"/>
        <v>x̅</v>
      </c>
      <c r="CA49" s="113"/>
      <c r="CB49" s="28" t="s">
        <v>17</v>
      </c>
      <c r="CC49" s="27" t="s">
        <v>13</v>
      </c>
      <c r="CD49" s="27" t="s">
        <v>23</v>
      </c>
      <c r="CE49" s="27" t="s">
        <v>0</v>
      </c>
      <c r="CF49" s="28" t="s">
        <v>14</v>
      </c>
      <c r="CG49" s="29" t="str">
        <f>SCORECHART!BS187</f>
        <v>SE = σ̂(x̅) = s/√n</v>
      </c>
      <c r="CH49" s="29" t="str">
        <f>SCORECHART!BT187</f>
        <v>x̅</v>
      </c>
      <c r="CI49" s="28" t="str">
        <f>SCORECHART!BU187</f>
        <v>t score</v>
      </c>
      <c r="CJ49" s="28" t="str">
        <f>SCORECHART!BV187</f>
        <v>P(x̅)</v>
      </c>
      <c r="CK49" s="8"/>
      <c r="CL49" s="127" t="s">
        <v>4</v>
      </c>
      <c r="CM49" s="128">
        <f>SCORECHART!BS176</f>
        <v>80.283245255395087</v>
      </c>
      <c r="CN49" s="114"/>
      <c r="CO49" s="8"/>
      <c r="CP49" s="30" t="s">
        <v>85</v>
      </c>
      <c r="CQ49" s="30"/>
      <c r="CR49" s="30"/>
      <c r="CS49" s="30"/>
      <c r="CT49" s="29" t="str">
        <f>CM64</f>
        <v>x</v>
      </c>
      <c r="CU49" s="99" t="s">
        <v>1</v>
      </c>
      <c r="CV49" s="29" t="str">
        <f>CM64</f>
        <v>x</v>
      </c>
      <c r="CW49" s="30"/>
      <c r="CX49" s="66">
        <v>-1.8333333333333366</v>
      </c>
      <c r="CY49" s="66">
        <v>6.2000000000000006E-2</v>
      </c>
      <c r="CZ49" s="66">
        <f t="shared" si="5"/>
        <v>6.2000000000000006E-2</v>
      </c>
      <c r="DA49" s="66" t="str">
        <f t="shared" si="6"/>
        <v>x̅</v>
      </c>
    </row>
    <row r="50" spans="1:105" ht="17" x14ac:dyDescent="0.2">
      <c r="A50"/>
      <c r="B50" s="113"/>
      <c r="C50" s="32">
        <f t="shared" si="8"/>
        <v>30</v>
      </c>
      <c r="D50" s="32" t="str">
        <f t="shared" si="8"/>
        <v>T x̅</v>
      </c>
      <c r="E50" s="32" t="str">
        <f t="shared" si="8"/>
        <v>critical value x̅</v>
      </c>
      <c r="F50" s="32" t="str">
        <f t="shared" si="8"/>
        <v>two right</v>
      </c>
      <c r="G50" s="36">
        <f t="shared" si="8"/>
        <v>80</v>
      </c>
      <c r="H50" s="84">
        <f t="shared" si="8"/>
        <v>0.44824049374179142</v>
      </c>
      <c r="I50" s="36">
        <f t="shared" si="8"/>
        <v>80.916754744604916</v>
      </c>
      <c r="J50" s="33">
        <f t="shared" si="8"/>
        <v>2.0452296421327034</v>
      </c>
      <c r="K50" s="34">
        <f t="shared" si="8"/>
        <v>2.5000000000000001E-2</v>
      </c>
      <c r="L50" s="30"/>
      <c r="M50" s="8"/>
      <c r="N50" s="8"/>
      <c r="O50" s="114"/>
      <c r="P50" s="8"/>
      <c r="Q50" s="40" t="s">
        <v>30</v>
      </c>
      <c r="R50" s="40">
        <f>E121-E115</f>
        <v>6</v>
      </c>
      <c r="S50" s="38">
        <f>E115</f>
        <v>-3</v>
      </c>
      <c r="T50" s="78">
        <f>IF(
    LEFT($D$67,1) ="T",
    _xlfn.T.DIST(S50, $C$67-1, FALSE),
    _xlfn.NORM.S.DIST(S50, FALSE)
)</f>
        <v>6.8609287304041465E-3</v>
      </c>
      <c r="U50" s="78" cm="1">
        <f t="array" ref="U50">_xlfn.IFS(
    FALSE, N("Check if X1 shading is ON"),
    $U$48&lt;&gt;"x", NA(),
    FALSE, N("Check if case is 'LEFT' and x axis value less than z score"),
    AND($F$67 = "LEFT", $S50 &lt; IF($J$67="", 0, $J$67)), $T50,
    FALSE, N("Check if case is 'RIGHT' and x axis value greater than z score"),
    AND($F$67 = "RIGHT", $S50 &gt; IF($J$67="", 0, $J$67)), $T50,
    FALSE, N("Default case: Return NA()"),
    TRUE, NA()
)</f>
        <v>6.8609287304041465E-3</v>
      </c>
      <c r="V50" s="78" t="e" cm="1">
        <f t="array" ref="V50">_xlfn.IFS(
    FALSE, N("Check if X1 shading is ON"),
    $U$48&lt;&gt;"x", NA(),
    FALSE, N("Check if case is 'LEFT' and x axis value less than z score"),
    AND($F$68 = "LEFT", $S50 &lt; IF($J$68="", 0, $J$68)), $T50,
    FALSE, N("Check if case is 'RIGHT' and x axis value greater than z score"),
    AND($F$68 = "RIGHT", $S50 &gt; IF($J$68="", 0, $J$68)), $T50,
    FALSE, N("Default case: Return NA()"),
    TRUE, NA()
)</f>
        <v>#N/A</v>
      </c>
      <c r="W50" s="78" t="e" cm="1">
        <f t="array" ref="W50">_xlfn.IFS(
    FALSE, N("Check if X1 shading is ON"),
    $W$48&lt;&gt;"x", NA(),
    FALSE, N("Check if case is 'LEFT' and x axis value less than z score"),
    AND($F$71 = "LEFT", $S50 &lt; IF($J$71="", 0, $J$71)), $T50,
    FALSE, N("Check if case is 'RIGHT' and x axis value greater than z score"),
    AND($F$71 = "RIGHT", $S50 &gt; IF($J$71="", 0, $J$71)), $T50,
    FALSE, N("Check if case is 'TWO' and both directions"),
    AND(
        $F$71 = "TWO",
        OR($S50 &lt; -ABS($J$71), $S50 &gt; ABS($J$71))
    ), $T50,
    FALSE, N("Default case: Return NA()"),
    TRUE, NA()
)</f>
        <v>#N/A</v>
      </c>
      <c r="X50" s="30"/>
      <c r="Y50" s="66">
        <v>-1.5000000000000027</v>
      </c>
      <c r="Z50" s="66">
        <v>6.2000000000000006E-2</v>
      </c>
      <c r="AA50" s="66">
        <f t="shared" si="0"/>
        <v>6.2000000000000006E-2</v>
      </c>
      <c r="AB50" s="66" t="str">
        <f t="shared" si="4"/>
        <v>x̅</v>
      </c>
      <c r="CA50" s="113"/>
      <c r="CB50" s="32">
        <f>SCORECHART!BN189</f>
        <v>30</v>
      </c>
      <c r="CC50" s="32" t="str">
        <f>SCORECHART!BO189</f>
        <v>T x̅</v>
      </c>
      <c r="CD50" s="32" t="str">
        <f>SCORECHART!BP189</f>
        <v>critical value x̅</v>
      </c>
      <c r="CE50" s="32" t="str">
        <f>SCORECHART!BQ189</f>
        <v>two left</v>
      </c>
      <c r="CF50" s="36">
        <f>SCORECHART!BR189</f>
        <v>80</v>
      </c>
      <c r="CG50" s="84">
        <f>SCORECHART!BS189</f>
        <v>0.44824049374179142</v>
      </c>
      <c r="CH50" s="36">
        <f>SCORECHART!BT189</f>
        <v>79.083245255395084</v>
      </c>
      <c r="CI50" s="33">
        <f>SCORECHART!BU189</f>
        <v>-2.0452296421327048</v>
      </c>
      <c r="CJ50" s="34">
        <f>SCORECHART!BV189</f>
        <v>2.5000000000000001E-2</v>
      </c>
      <c r="CK50" s="8"/>
      <c r="CL50" s="127" t="s">
        <v>5</v>
      </c>
      <c r="CM50" s="128">
        <f>SCORECHART!BS177</f>
        <v>82.116754744604918</v>
      </c>
      <c r="CN50" s="114"/>
      <c r="CO50" s="8"/>
      <c r="CP50" s="30"/>
      <c r="CQ50" s="30"/>
      <c r="CR50" s="35" t="s">
        <v>27</v>
      </c>
      <c r="CS50" s="64" t="s">
        <v>76</v>
      </c>
      <c r="CT50" s="64" t="str">
        <f>CC68&amp;" "&amp;CT48</f>
        <v>T x̅ X1</v>
      </c>
      <c r="CU50" s="64" t="str">
        <f>CC69&amp;" "&amp;CU48</f>
        <v>T x̅ X2</v>
      </c>
      <c r="CV50" s="64" t="str">
        <f>CC72&amp;" "&amp;CV48</f>
        <v>T x̅ X3</v>
      </c>
      <c r="CW50" s="30"/>
      <c r="CX50" s="66">
        <v>-1.6666666666666696</v>
      </c>
      <c r="CY50" s="66">
        <v>6.2000000000000006E-2</v>
      </c>
      <c r="CZ50" s="66">
        <f t="shared" si="5"/>
        <v>6.2000000000000006E-2</v>
      </c>
      <c r="DA50" s="66" t="str">
        <f t="shared" si="6"/>
        <v>x̅</v>
      </c>
    </row>
    <row r="51" spans="1:105" ht="18" customHeight="1" x14ac:dyDescent="0.2">
      <c r="A51"/>
      <c r="B51" s="113"/>
      <c r="C51" s="26"/>
      <c r="D51" s="26"/>
      <c r="E51" s="26"/>
      <c r="F51" s="26"/>
      <c r="G51" s="37"/>
      <c r="H51" s="8"/>
      <c r="I51" s="8"/>
      <c r="J51" s="8"/>
      <c r="K51" s="8"/>
      <c r="L51" s="30"/>
      <c r="M51" s="8"/>
      <c r="N51" s="8"/>
      <c r="O51" s="114"/>
      <c r="P51" s="8"/>
      <c r="Q51" s="40" t="s">
        <v>32</v>
      </c>
      <c r="R51" s="40">
        <v>144</v>
      </c>
      <c r="S51" s="38">
        <f t="shared" ref="S51:S82" si="9">S50+$R$52</f>
        <v>-2.9583333333333335</v>
      </c>
      <c r="T51" s="78">
        <f t="shared" ref="T51:T114" si="10">IF(
    LEFT($D$67,1) ="T",
    _xlfn.T.DIST(S51, $C$67-1, FALSE),
    _xlfn.NORM.S.DIST(S51, FALSE)
)</f>
        <v>7.5697742616042795E-3</v>
      </c>
      <c r="U51" s="78" cm="1">
        <f t="array" ref="U51">_xlfn.IFS(
    FALSE, N("Check if X1 shading is ON"),
    $U$48&lt;&gt;"x", NA(),
    FALSE, N("Check if case is 'LEFT' and x axis value less than z score"),
    AND($F$67 = "LEFT", $S51 &lt; IF($J$67="", 0, $J$67)), $T51,
    FALSE, N("Check if case is 'RIGHT' and x axis value greater than z score"),
    AND($F$67 = "RIGHT", $S51 &gt; IF($J$67="", 0, $J$67)), $T51,
    FALSE, N("Check if case is 'TWO' and both directions"),
    AND(
        $F$67 = "TWO",
        OR($S51 &lt; -ABS($J$67), $S51 &gt; ABS($J$68))
    ), $T51,
    FALSE, N("Default case: Return NA()"),
    TRUE, NA()
)</f>
        <v>7.5697742616042795E-3</v>
      </c>
      <c r="V51" s="78" t="e" cm="1">
        <f t="array" ref="V51">_xlfn.IFS(
    FALSE, N("Check if X1 shading is ON"),
    $U$48&lt;&gt;"x", NA(),
    FALSE, N("Check if case is 'LEFT' and x axis value less than z score"),
    AND($F$68 = "LEFT", $S51 &lt; IF($J$68="", 0, $J$68)), $T51,
    FALSE, N("Check if case is 'RIGHT' and x axis value greater than z score"),
    AND($F$68 = "RIGHT", $S51 &gt; IF($J$68="", 0, $J$68)), $T51,
    FALSE, N("Default case: Return NA()"),
    TRUE, NA()
)</f>
        <v>#N/A</v>
      </c>
      <c r="W51" s="78" t="e" cm="1">
        <f t="array" ref="W51">_xlfn.IFS(
    FALSE, N("Check if X1 shading is ON"),
    $W$48&lt;&gt;"x", NA(),
    FALSE, N("Check if case is 'LEFT' and x axis value less than z score"),
    AND($F$71 = "LEFT", $S51 &lt; IF($J$71="", 0, $J$71)), $T51,
    FALSE, N("Check if case is 'RIGHT' and x axis value greater than z score"),
    AND($F$71 = "RIGHT", $S51 &gt; IF($J$71="", 0, $J$71)), $T51,
    FALSE, N("Check if case is 'TWO' and both directions"),
    AND(
        $F$71 = "TWO",
        OR($S51 &lt; -ABS($J$71), $S51 &gt; ABS($J$71))
    ), $T51,
    FALSE, N("Default case: Return NA()"),
    TRUE, NA()
)</f>
        <v>#N/A</v>
      </c>
      <c r="X51" s="30"/>
      <c r="Y51" s="66">
        <v>-1.3333333333333357</v>
      </c>
      <c r="Z51" s="66">
        <v>6.2000000000000006E-2</v>
      </c>
      <c r="AA51" s="66">
        <f t="shared" si="0"/>
        <v>6.2000000000000006E-2</v>
      </c>
      <c r="AB51" s="66" t="str">
        <f t="shared" si="4"/>
        <v>x̅</v>
      </c>
      <c r="CA51" s="113"/>
      <c r="CB51" s="32">
        <f>SCORECHART!BN190</f>
        <v>30</v>
      </c>
      <c r="CC51" s="32" t="str">
        <f>SCORECHART!BO190</f>
        <v>T x̅</v>
      </c>
      <c r="CD51" s="32" t="str">
        <f>SCORECHART!BP190</f>
        <v>critical value x̅</v>
      </c>
      <c r="CE51" s="32" t="str">
        <f>SCORECHART!BQ190</f>
        <v>two right</v>
      </c>
      <c r="CF51" s="36">
        <f>SCORECHART!BR190</f>
        <v>80</v>
      </c>
      <c r="CG51" s="84">
        <f>SCORECHART!BS190</f>
        <v>0.44824049374179142</v>
      </c>
      <c r="CH51" s="36">
        <f>SCORECHART!BT190</f>
        <v>80.916754744604916</v>
      </c>
      <c r="CI51" s="33">
        <f>SCORECHART!BU190</f>
        <v>2.0452296421327034</v>
      </c>
      <c r="CJ51" s="34">
        <f>SCORECHART!BV190</f>
        <v>2.5000000000000001E-2</v>
      </c>
      <c r="CK51" s="30"/>
      <c r="CL51" s="8"/>
      <c r="CM51" s="8"/>
      <c r="CN51" s="114"/>
      <c r="CO51" s="8"/>
      <c r="CP51" s="40" t="s">
        <v>30</v>
      </c>
      <c r="CQ51" s="40">
        <f>CD122-CD116</f>
        <v>6</v>
      </c>
      <c r="CR51" s="38">
        <f>CD116</f>
        <v>-3</v>
      </c>
      <c r="CS51" s="78">
        <f t="shared" ref="CS51:CS82" si="11">IF(
    LEFT($CC$68,1) ="T",
    _xlfn.T.DIST(CR51, $CB$68-1, FALSE),
    _xlfn.NORM.S.DIST(CR51, FALSE)
)</f>
        <v>6.8609287304041465E-3</v>
      </c>
      <c r="CT51" s="78" cm="1">
        <f t="array" ref="CT51">_xlfn.IFS(
    FALSE, N("Check if X1 shading is ON"),
    $CT$49&lt;&gt;"x", NA(),
    FALSE, N("Check if case is 'LEFT' and x axis value less than z score"),
    AND($CE$68 = "LEFT", $CR51 &lt; IF($CI$68="", 0, $CI$68)), $CS51,
    FALSE, N("Check if case is 'RIGHT' and x axis value greater than z score"),
    AND($CE$68 = "RIGHT", $CR51 &gt; IF($CI$68="", 0, $CI$68)), $CS51,
    FALSE, N("Default case: Return NA()"),
    TRUE, NA()
)</f>
        <v>6.8609287304041465E-3</v>
      </c>
      <c r="CU51" s="78" t="e" cm="1">
        <f t="array" ref="CU51">_xlfn.IFS(
    FALSE, N("Check if X1 shading is ON"),
    $CT$49&lt;&gt;"x", NA(),
    FALSE, N("Check if case is 'LEFT' and x axis value less than z score"),
    AND($CE$69 = "LEFT", $CR51 &lt; IF($CI$69="", 0, $CI$69)), $CS51,
    FALSE, N("Check if case is 'RIGHT' and x axis value greater than z score"),
    AND($CE$69 = "RIGHT", $CR51 &gt; IF($CI$69="", 0, $CI$69)), $CS51,
    FALSE, N("Default case: Return NA()"),
    TRUE, NA()
)</f>
        <v>#N/A</v>
      </c>
      <c r="CV51" s="78" t="e" cm="1">
        <f t="array" ref="CV51">_xlfn.IFS(
    FALSE, N("Check if X1 shading is ON"),
    $CV$49&lt;&gt;"x", NA(),
    FALSE, N("Check if case is 'LEFT' and x axis value less than z score"),
    AND($CE$72 = "LEFT", $CR51 &lt; IF($CI$72="", 0, $CI$72)), $CS51,
    FALSE, N("Check if case is 'RIGHT' and x axis value greater than z score"),
    AND($CE$72 = "RIGHT", $CR51 &gt; IF($CI$72="", 0, $CI$72)), $CS51,
    FALSE, N("Check if case is 'TWO' and both directions"),
    AND(
        $CE$72 = "TWO",
        OR($CR51 &lt; -ABS($CI$72), $CR51 &gt; ABS($CI$72))
    ), $CS51,
    FALSE, N("Default case: Return NA()"),
    TRUE, NA()
)</f>
        <v>#N/A</v>
      </c>
      <c r="CW51" s="30"/>
      <c r="CX51" s="66">
        <v>-1.5000000000000027</v>
      </c>
      <c r="CY51" s="66">
        <v>6.2000000000000006E-2</v>
      </c>
      <c r="CZ51" s="66">
        <f t="shared" si="5"/>
        <v>6.2000000000000006E-2</v>
      </c>
      <c r="DA51" s="66" t="str">
        <f t="shared" si="6"/>
        <v>x̅</v>
      </c>
    </row>
    <row r="52" spans="1:105" ht="16" x14ac:dyDescent="0.2">
      <c r="A52"/>
      <c r="B52" s="113"/>
      <c r="C52" s="26"/>
      <c r="D52" s="8"/>
      <c r="E52" s="8"/>
      <c r="F52" s="26" t="str">
        <f t="shared" ref="F52:K53" si="12">AI191</f>
        <v>shading</v>
      </c>
      <c r="G52" s="26" t="str">
        <f t="shared" si="12"/>
        <v>hypothesized mean</v>
      </c>
      <c r="H52" s="26" t="str">
        <f t="shared" si="12"/>
        <v>expected variability</v>
      </c>
      <c r="I52" s="26" t="str">
        <f t="shared" si="12"/>
        <v>raw sample mean &gt;&gt;</v>
      </c>
      <c r="J52" s="26" t="str">
        <f t="shared" si="12"/>
        <v>standardized test stat &gt;&gt;</v>
      </c>
      <c r="K52" s="26" t="str">
        <f t="shared" si="12"/>
        <v>&gt;&gt; probability</v>
      </c>
      <c r="L52" s="26"/>
      <c r="M52" s="8"/>
      <c r="N52" s="8"/>
      <c r="O52" s="114"/>
      <c r="P52" s="8"/>
      <c r="Q52" s="40" t="s">
        <v>34</v>
      </c>
      <c r="R52" s="40">
        <f>R50/R51</f>
        <v>4.1666666666666664E-2</v>
      </c>
      <c r="S52" s="38">
        <f t="shared" si="9"/>
        <v>-2.916666666666667</v>
      </c>
      <c r="T52" s="78">
        <f t="shared" si="10"/>
        <v>8.3456771369635144E-3</v>
      </c>
      <c r="U52" s="78" cm="1">
        <f t="array" ref="U52">_xlfn.IFS(
    FALSE, N("Check if X1 shading is ON"),
    $U$48&lt;&gt;"x", NA(),
    FALSE, N("Check if case is 'LEFT' and x axis value less than z score"),
    AND($F$67 = "LEFT", $S52 &lt; IF($J$67="", 0, $J$67)), $T52,
    FALSE, N("Check if case is 'RIGHT' and x axis value greater than z score"),
    AND($F$67 = "RIGHT", $S52 &gt; IF($J$67="", 0, $J$67)), $T52,
    FALSE, N("Check if case is 'TWO' and both directions"),
    AND(
        $F$67 = "TWO",
        OR($S52 &lt; -ABS($J$67), $S52 &gt; ABS($J$68))
    ), $T52,
    FALSE, N("Default case: Return NA()"),
    TRUE, NA()
)</f>
        <v>8.3456771369635144E-3</v>
      </c>
      <c r="V52" s="78" t="e" cm="1">
        <f t="array" ref="V52">_xlfn.IFS(
    FALSE, N("Check if X1 shading is ON"),
    $U$48&lt;&gt;"x", NA(),
    FALSE, N("Check if case is 'LEFT' and x axis value less than z score"),
    AND($F$68 = "LEFT", $S52 &lt; IF($J$68="", 0, $J$68)), $T52,
    FALSE, N("Check if case is 'RIGHT' and x axis value greater than z score"),
    AND($F$68 = "RIGHT", $S52 &gt; IF($J$68="", 0, $J$68)), $T52,
    FALSE, N("Default case: Return NA()"),
    TRUE, NA()
)</f>
        <v>#N/A</v>
      </c>
      <c r="W52" s="78" t="e" cm="1">
        <f t="array" ref="W52">_xlfn.IFS(
    FALSE, N("Check if X1 shading is ON"),
    $W$48&lt;&gt;"x", NA(),
    FALSE, N("Check if case is 'LEFT' and x axis value less than z score"),
    AND($F$71 = "LEFT", $S52 &lt; IF($J$71="", 0, $J$71)), $T52,
    FALSE, N("Check if case is 'RIGHT' and x axis value greater than z score"),
    AND($F$71 = "RIGHT", $S52 &gt; IF($J$71="", 0, $J$71)), $T52,
    FALSE, N("Check if case is 'TWO' and both directions"),
    AND(
        $F$71 = "TWO",
        OR($S52 &lt; -ABS($J$71), $S52 &gt; ABS($J$71))
    ), $T52,
    FALSE, N("Default case: Return NA()"),
    TRUE, NA()
)</f>
        <v>#N/A</v>
      </c>
      <c r="X52" s="30"/>
      <c r="Y52" s="66">
        <v>-1.1666666666666687</v>
      </c>
      <c r="Z52" s="66">
        <v>6.2000000000000006E-2</v>
      </c>
      <c r="AA52" s="66">
        <f t="shared" si="0"/>
        <v>6.2000000000000006E-2</v>
      </c>
      <c r="AB52" s="66" t="str">
        <f t="shared" si="4"/>
        <v>x̅</v>
      </c>
      <c r="CA52" s="113"/>
      <c r="CB52" s="26"/>
      <c r="CC52" s="26"/>
      <c r="CD52" s="26"/>
      <c r="CE52" s="26"/>
      <c r="CF52" s="37"/>
      <c r="CG52" s="8"/>
      <c r="CH52" s="8"/>
      <c r="CI52" s="8"/>
      <c r="CJ52" s="8"/>
      <c r="CK52" s="30"/>
      <c r="CL52" s="8"/>
      <c r="CM52" s="8"/>
      <c r="CN52" s="114"/>
      <c r="CO52" s="8"/>
      <c r="CP52" s="40" t="s">
        <v>32</v>
      </c>
      <c r="CQ52" s="40">
        <v>144</v>
      </c>
      <c r="CR52" s="38">
        <f t="shared" ref="CR52:CR83" si="13">CR51+$CQ$53</f>
        <v>-2.9583333333333335</v>
      </c>
      <c r="CS52" s="78">
        <f t="shared" si="11"/>
        <v>7.5697742616042795E-3</v>
      </c>
      <c r="CT52" s="78" cm="1">
        <f t="array" ref="CT52">_xlfn.IFS(
    FALSE, N("Check if X1 shading is ON"),
    $CT$49&lt;&gt;"x", NA(),
    FALSE, N("Check if case is 'LEFT' and x axis value less than z score"),
    AND($CE$68 = "LEFT", $CR52 &lt; IF($CI$68="", 0, $CI$68)), $CS52,
    FALSE, N("Check if case is 'RIGHT' and x axis value greater than z score"),
    AND($CE$68 = "RIGHT", $CR52 &gt; IF($CI$68="", 0, $CI$68)), $CS52,
    FALSE, N("Check if case is 'TWO' and both directions"),
    AND(
        $CE$68 = "TWO",
        OR($CR52 &lt; -ABS($CI$68), $CR52 &gt; ABS($CI$69))
    ), $CS52,
    FALSE, N("Default case: Return NA()"),
    TRUE, NA()
)</f>
        <v>7.5697742616042795E-3</v>
      </c>
      <c r="CU52" s="78" t="e" cm="1">
        <f t="array" ref="CU52">_xlfn.IFS(
    FALSE, N("Check if X1 shading is ON"),
    $CT$49&lt;&gt;"x", NA(),
    FALSE, N("Check if case is 'LEFT' and x axis value less than z score"),
    AND($CE$69 = "LEFT", $CR52 &lt; IF($CI$69="", 0, $CI$69)), $CS52,
    FALSE, N("Check if case is 'RIGHT' and x axis value greater than z score"),
    AND($CE$69 = "RIGHT", $CR52 &gt; IF($CI$69="", 0, $CI$69)), $CS52,
    FALSE, N("Default case: Return NA()"),
    TRUE, NA()
)</f>
        <v>#N/A</v>
      </c>
      <c r="CV52" s="78" t="e" cm="1">
        <f t="array" ref="CV52">_xlfn.IFS(
    FALSE, N("Check if X1 shading is ON"),
    $CV$49&lt;&gt;"x", NA(),
    FALSE, N("Check if case is 'LEFT' and x axis value less than z score"),
    AND($CE$72 = "LEFT", $CR52 &lt; IF($CI$72="", 0, $CI$72)), $CS52,
    FALSE, N("Check if case is 'RIGHT' and x axis value greater than z score"),
    AND($CE$72 = "RIGHT", $CR52 &gt; IF($CI$72="", 0, $CI$72)), $CS52,
    FALSE, N("Check if case is 'TWO' and both directions"),
    AND(
        $CE$72 = "TWO",
        OR($CR52 &lt; -ABS($CI$72), $CR52 &gt; ABS($CI$72))
    ), $CS52,
    FALSE, N("Default case: Return NA()"),
    TRUE, NA()
)</f>
        <v>#N/A</v>
      </c>
      <c r="CW52" s="30"/>
      <c r="CX52" s="66">
        <v>-1.3333333333333357</v>
      </c>
      <c r="CY52" s="66">
        <v>6.2000000000000006E-2</v>
      </c>
      <c r="CZ52" s="66">
        <f t="shared" si="5"/>
        <v>6.2000000000000006E-2</v>
      </c>
      <c r="DA52" s="66" t="str">
        <f t="shared" si="6"/>
        <v>x̅</v>
      </c>
    </row>
    <row r="53" spans="1:105" ht="16" x14ac:dyDescent="0.2">
      <c r="A53"/>
      <c r="B53" s="113"/>
      <c r="C53" s="32">
        <f>C49</f>
        <v>30</v>
      </c>
      <c r="D53" s="32" t="str">
        <f>AG192</f>
        <v>T x̅</v>
      </c>
      <c r="E53" s="32" t="str">
        <f>AH192</f>
        <v>new sample x̅</v>
      </c>
      <c r="F53" s="32" t="str">
        <f t="shared" si="12"/>
        <v>right</v>
      </c>
      <c r="G53" s="36">
        <f t="shared" si="12"/>
        <v>80</v>
      </c>
      <c r="H53" s="84">
        <f t="shared" si="12"/>
        <v>0.44824049374179142</v>
      </c>
      <c r="I53" s="36">
        <f t="shared" si="12"/>
        <v>81.2</v>
      </c>
      <c r="J53" s="33">
        <f t="shared" si="12"/>
        <v>2.6771342990070459</v>
      </c>
      <c r="K53" s="34">
        <f t="shared" si="12"/>
        <v>6.046112395887167E-3</v>
      </c>
      <c r="L53" s="30"/>
      <c r="M53" s="8"/>
      <c r="N53" s="8"/>
      <c r="O53" s="114"/>
      <c r="P53" s="8"/>
      <c r="Q53" s="30"/>
      <c r="R53" s="30"/>
      <c r="S53" s="38">
        <f t="shared" si="9"/>
        <v>-2.8750000000000004</v>
      </c>
      <c r="T53" s="78">
        <f t="shared" si="10"/>
        <v>9.194131613836495E-3</v>
      </c>
      <c r="U53" s="78" cm="1">
        <f t="array" ref="U53">_xlfn.IFS(
    FALSE, N("Check if X1 shading is ON"),
    $U$48&lt;&gt;"x", NA(),
    FALSE, N("Check if case is 'LEFT' and x axis value less than z score"),
    AND($F$67 = "LEFT", $S53 &lt; IF($J$67="", 0, $J$67)), $T53,
    FALSE, N("Check if case is 'RIGHT' and x axis value greater than z score"),
    AND($F$67 = "RIGHT", $S53 &gt; IF($J$67="", 0, $J$67)), $T53,
    FALSE, N("Check if case is 'TWO' and both directions"),
    AND(
        $F$67 = "TWO",
        OR($S53 &lt; -ABS($J$67), $S53 &gt; ABS($J$68))
    ), $T53,
    FALSE, N("Default case: Return NA()"),
    TRUE, NA()
)</f>
        <v>9.194131613836495E-3</v>
      </c>
      <c r="V53" s="78" t="e" cm="1">
        <f t="array" ref="V53">_xlfn.IFS(
    FALSE, N("Check if X1 shading is ON"),
    $U$48&lt;&gt;"x", NA(),
    FALSE, N("Check if case is 'LEFT' and x axis value less than z score"),
    AND($F$68 = "LEFT", $S53 &lt; IF($J$68="", 0, $J$68)), $T53,
    FALSE, N("Check if case is 'RIGHT' and x axis value greater than z score"),
    AND($F$68 = "RIGHT", $S53 &gt; IF($J$68="", 0, $J$68)), $T53,
    FALSE, N("Default case: Return NA()"),
    TRUE, NA()
)</f>
        <v>#N/A</v>
      </c>
      <c r="W53" s="78" t="e" cm="1">
        <f t="array" ref="W53">_xlfn.IFS(
    FALSE, N("Check if X1 shading is ON"),
    $W$48&lt;&gt;"x", NA(),
    FALSE, N("Check if case is 'LEFT' and x axis value less than z score"),
    AND($F$71 = "LEFT", $S53 &lt; IF($J$71="", 0, $J$71)), $T53,
    FALSE, N("Check if case is 'RIGHT' and x axis value greater than z score"),
    AND($F$71 = "RIGHT", $S53 &gt; IF($J$71="", 0, $J$71)), $T53,
    FALSE, N("Check if case is 'TWO' and both directions"),
    AND(
        $F$71 = "TWO",
        OR($S53 &lt; -ABS($J$71), $S53 &gt; ABS($J$71))
    ), $T53,
    FALSE, N("Default case: Return NA()"),
    TRUE, NA()
)</f>
        <v>#N/A</v>
      </c>
      <c r="X53" s="30"/>
      <c r="Y53" s="66">
        <v>-0.83333333333333526</v>
      </c>
      <c r="Z53" s="66">
        <v>6.2000000000000006E-2</v>
      </c>
      <c r="AA53" s="66">
        <f t="shared" si="0"/>
        <v>6.2000000000000006E-2</v>
      </c>
      <c r="AB53" s="66" t="str">
        <f t="shared" si="4"/>
        <v>x̅</v>
      </c>
      <c r="CA53" s="113"/>
      <c r="CB53" s="26"/>
      <c r="CC53" s="8"/>
      <c r="CD53" s="8"/>
      <c r="CE53" s="26" t="str">
        <f>SCORECHART!BQ192</f>
        <v>shading</v>
      </c>
      <c r="CF53" s="26" t="str">
        <f>SCORECHART!BR192</f>
        <v>hypothesized mean</v>
      </c>
      <c r="CG53" s="26" t="str">
        <f>SCORECHART!BS192</f>
        <v>expected variability</v>
      </c>
      <c r="CH53" s="26" t="str">
        <f>SCORECHART!BT192</f>
        <v>raw sample mean &gt;&gt;</v>
      </c>
      <c r="CI53" s="26" t="str">
        <f>SCORECHART!BU192</f>
        <v>standardized test stat &gt;&gt;</v>
      </c>
      <c r="CJ53" s="26" t="str">
        <f>SCORECHART!BV192</f>
        <v>&gt;&gt; probability</v>
      </c>
      <c r="CK53" s="26"/>
      <c r="CL53" s="8"/>
      <c r="CM53" s="8"/>
      <c r="CN53" s="114"/>
      <c r="CO53" s="8"/>
      <c r="CP53" s="40" t="s">
        <v>34</v>
      </c>
      <c r="CQ53" s="40">
        <f>CQ51/CQ52</f>
        <v>4.1666666666666664E-2</v>
      </c>
      <c r="CR53" s="38">
        <f t="shared" si="13"/>
        <v>-2.916666666666667</v>
      </c>
      <c r="CS53" s="78">
        <f t="shared" si="11"/>
        <v>8.3456771369635144E-3</v>
      </c>
      <c r="CT53" s="78" cm="1">
        <f t="array" ref="CT53">_xlfn.IFS(
    FALSE, N("Check if X1 shading is ON"),
    $CT$49&lt;&gt;"x", NA(),
    FALSE, N("Check if case is 'LEFT' and x axis value less than z score"),
    AND($CE$68 = "LEFT", $CR53 &lt; IF($CI$68="", 0, $CI$68)), $CS53,
    FALSE, N("Check if case is 'RIGHT' and x axis value greater than z score"),
    AND($CE$68 = "RIGHT", $CR53 &gt; IF($CI$68="", 0, $CI$68)), $CS53,
    FALSE, N("Check if case is 'TWO' and both directions"),
    AND(
        $CE$68 = "TWO",
        OR($CR53 &lt; -ABS($CI$68), $CR53 &gt; ABS($CI$69))
    ), $CS53,
    FALSE, N("Default case: Return NA()"),
    TRUE, NA()
)</f>
        <v>8.3456771369635144E-3</v>
      </c>
      <c r="CU53" s="78" t="e" cm="1">
        <f t="array" ref="CU53">_xlfn.IFS(
    FALSE, N("Check if X1 shading is ON"),
    $CT$49&lt;&gt;"x", NA(),
    FALSE, N("Check if case is 'LEFT' and x axis value less than z score"),
    AND($CE$69 = "LEFT", $CR53 &lt; IF($CI$69="", 0, $CI$69)), $CS53,
    FALSE, N("Check if case is 'RIGHT' and x axis value greater than z score"),
    AND($CE$69 = "RIGHT", $CR53 &gt; IF($CI$69="", 0, $CI$69)), $CS53,
    FALSE, N("Default case: Return NA()"),
    TRUE, NA()
)</f>
        <v>#N/A</v>
      </c>
      <c r="CV53" s="78" t="e" cm="1">
        <f t="array" ref="CV53">_xlfn.IFS(
    FALSE, N("Check if X1 shading is ON"),
    $CV$49&lt;&gt;"x", NA(),
    FALSE, N("Check if case is 'LEFT' and x axis value less than z score"),
    AND($CE$72 = "LEFT", $CR53 &lt; IF($CI$72="", 0, $CI$72)), $CS53,
    FALSE, N("Check if case is 'RIGHT' and x axis value greater than z score"),
    AND($CE$72 = "RIGHT", $CR53 &gt; IF($CI$72="", 0, $CI$72)), $CS53,
    FALSE, N("Check if case is 'TWO' and both directions"),
    AND(
        $CE$72 = "TWO",
        OR($CR53 &lt; -ABS($CI$72), $CR53 &gt; ABS($CI$72))
    ), $CS53,
    FALSE, N("Default case: Return NA()"),
    TRUE, NA()
)</f>
        <v>#N/A</v>
      </c>
      <c r="CW53" s="30"/>
      <c r="CX53" s="66">
        <v>-1.1666666666666687</v>
      </c>
      <c r="CY53" s="66">
        <v>6.2000000000000006E-2</v>
      </c>
      <c r="CZ53" s="66">
        <f t="shared" si="5"/>
        <v>6.2000000000000006E-2</v>
      </c>
      <c r="DA53" s="66" t="str">
        <f t="shared" si="6"/>
        <v>x̅</v>
      </c>
    </row>
    <row r="54" spans="1:105" ht="15" customHeight="1" thickBot="1" x14ac:dyDescent="0.25">
      <c r="A54"/>
      <c r="B54" s="115"/>
      <c r="C54" s="116"/>
      <c r="D54" s="116"/>
      <c r="E54" s="116"/>
      <c r="F54" s="117"/>
      <c r="G54" s="117"/>
      <c r="H54" s="117"/>
      <c r="I54" s="117"/>
      <c r="J54" s="117"/>
      <c r="K54" s="117"/>
      <c r="L54" s="130"/>
      <c r="M54" s="117"/>
      <c r="N54" s="117"/>
      <c r="O54" s="131"/>
      <c r="P54" s="8"/>
      <c r="Q54" s="30"/>
      <c r="R54" s="30"/>
      <c r="S54" s="38">
        <f t="shared" si="9"/>
        <v>-2.8333333333333339</v>
      </c>
      <c r="T54" s="78">
        <f t="shared" si="10"/>
        <v>1.0120969767253457E-2</v>
      </c>
      <c r="U54" s="78" cm="1">
        <f t="array" ref="U54">_xlfn.IFS(
    FALSE, N("Check if X1 shading is ON"),
    $U$48&lt;&gt;"x", NA(),
    FALSE, N("Check if case is 'LEFT' and x axis value less than z score"),
    AND($F$67 = "LEFT", $S54 &lt; IF($J$67="", 0, $J$67)), $T54,
    FALSE, N("Check if case is 'RIGHT' and x axis value greater than z score"),
    AND($F$67 = "RIGHT", $S54 &gt; IF($J$67="", 0, $J$67)), $T54,
    FALSE, N("Check if case is 'TWO' and both directions"),
    AND(
        $F$67 = "TWO",
        OR($S54 &lt; -ABS($J$67), $S54 &gt; ABS($J$68))
    ), $T54,
    FALSE, N("Default case: Return NA()"),
    TRUE, NA()
)</f>
        <v>1.0120969767253457E-2</v>
      </c>
      <c r="V54" s="78" t="e" cm="1">
        <f t="array" ref="V54">_xlfn.IFS(
    FALSE, N("Check if X1 shading is ON"),
    $U$48&lt;&gt;"x", NA(),
    FALSE, N("Check if case is 'LEFT' and x axis value less than z score"),
    AND($F$68 = "LEFT", $S54 &lt; IF($J$68="", 0, $J$68)), $T54,
    FALSE, N("Check if case is 'RIGHT' and x axis value greater than z score"),
    AND($F$68 = "RIGHT", $S54 &gt; IF($J$68="", 0, $J$68)), $T54,
    FALSE, N("Default case: Return NA()"),
    TRUE, NA()
)</f>
        <v>#N/A</v>
      </c>
      <c r="W54" s="78" t="e" cm="1">
        <f t="array" ref="W54">_xlfn.IFS(
    FALSE, N("Check if X1 shading is ON"),
    $W$48&lt;&gt;"x", NA(),
    FALSE, N("Check if case is 'LEFT' and x axis value less than z score"),
    AND($F$71 = "LEFT", $S54 &lt; IF($J$71="", 0, $J$71)), $T54,
    FALSE, N("Check if case is 'RIGHT' and x axis value greater than z score"),
    AND($F$71 = "RIGHT", $S54 &gt; IF($J$71="", 0, $J$71)), $T54,
    FALSE, N("Check if case is 'TWO' and both directions"),
    AND(
        $F$71 = "TWO",
        OR($S54 &lt; -ABS($J$71), $S54 &gt; ABS($J$71))
    ), $T54,
    FALSE, N("Default case: Return NA()"),
    TRUE, NA()
)</f>
        <v>#N/A</v>
      </c>
      <c r="X54" s="30"/>
      <c r="Y54" s="66">
        <v>-0.66666666666666874</v>
      </c>
      <c r="Z54" s="66">
        <v>6.2000000000000006E-2</v>
      </c>
      <c r="AA54" s="66">
        <f t="shared" si="0"/>
        <v>6.2000000000000006E-2</v>
      </c>
      <c r="AB54" s="66" t="str">
        <f t="shared" si="4"/>
        <v>x̅</v>
      </c>
      <c r="CA54" s="113"/>
      <c r="CB54" s="32">
        <f>CB50</f>
        <v>30</v>
      </c>
      <c r="CC54" s="32" t="str">
        <f>SCORECHART!BO193</f>
        <v>T x̅</v>
      </c>
      <c r="CD54" s="32" t="str">
        <f>SCORECHART!BP193</f>
        <v>new sample x̅</v>
      </c>
      <c r="CE54" s="32" t="str">
        <f>SCORECHART!BQ193</f>
        <v>right</v>
      </c>
      <c r="CF54" s="36">
        <f>SCORECHART!BR193</f>
        <v>80</v>
      </c>
      <c r="CG54" s="84">
        <f>SCORECHART!BS193</f>
        <v>0.44824049374179142</v>
      </c>
      <c r="CH54" s="36">
        <f>SCORECHART!BT193</f>
        <v>81.2</v>
      </c>
      <c r="CI54" s="33">
        <f>SCORECHART!BU193</f>
        <v>2.6771342990070459</v>
      </c>
      <c r="CJ54" s="34">
        <f>SCORECHART!BV193</f>
        <v>6.046112395887167E-3</v>
      </c>
      <c r="CK54" s="30"/>
      <c r="CL54" s="8"/>
      <c r="CM54" s="8"/>
      <c r="CN54" s="114"/>
      <c r="CO54" s="8"/>
      <c r="CP54" s="30"/>
      <c r="CQ54" s="30"/>
      <c r="CR54" s="38">
        <f t="shared" si="13"/>
        <v>-2.8750000000000004</v>
      </c>
      <c r="CS54" s="78">
        <f t="shared" si="11"/>
        <v>9.194131613836495E-3</v>
      </c>
      <c r="CT54" s="78" cm="1">
        <f t="array" ref="CT54">_xlfn.IFS(
    FALSE, N("Check if X1 shading is ON"),
    $CT$49&lt;&gt;"x", NA(),
    FALSE, N("Check if case is 'LEFT' and x axis value less than z score"),
    AND($CE$68 = "LEFT", $CR54 &lt; IF($CI$68="", 0, $CI$68)), $CS54,
    FALSE, N("Check if case is 'RIGHT' and x axis value greater than z score"),
    AND($CE$68 = "RIGHT", $CR54 &gt; IF($CI$68="", 0, $CI$68)), $CS54,
    FALSE, N("Check if case is 'TWO' and both directions"),
    AND(
        $CE$68 = "TWO",
        OR($CR54 &lt; -ABS($CI$68), $CR54 &gt; ABS($CI$69))
    ), $CS54,
    FALSE, N("Default case: Return NA()"),
    TRUE, NA()
)</f>
        <v>9.194131613836495E-3</v>
      </c>
      <c r="CU54" s="78" t="e" cm="1">
        <f t="array" ref="CU54">_xlfn.IFS(
    FALSE, N("Check if X1 shading is ON"),
    $CT$49&lt;&gt;"x", NA(),
    FALSE, N("Check if case is 'LEFT' and x axis value less than z score"),
    AND($CE$69 = "LEFT", $CR54 &lt; IF($CI$69="", 0, $CI$69)), $CS54,
    FALSE, N("Check if case is 'RIGHT' and x axis value greater than z score"),
    AND($CE$69 = "RIGHT", $CR54 &gt; IF($CI$69="", 0, $CI$69)), $CS54,
    FALSE, N("Default case: Return NA()"),
    TRUE, NA()
)</f>
        <v>#N/A</v>
      </c>
      <c r="CV54" s="78" t="e" cm="1">
        <f t="array" ref="CV54">_xlfn.IFS(
    FALSE, N("Check if X1 shading is ON"),
    $CV$49&lt;&gt;"x", NA(),
    FALSE, N("Check if case is 'LEFT' and x axis value less than z score"),
    AND($CE$72 = "LEFT", $CR54 &lt; IF($CI$72="", 0, $CI$72)), $CS54,
    FALSE, N("Check if case is 'RIGHT' and x axis value greater than z score"),
    AND($CE$72 = "RIGHT", $CR54 &gt; IF($CI$72="", 0, $CI$72)), $CS54,
    FALSE, N("Check if case is 'TWO' and both directions"),
    AND(
        $CE$72 = "TWO",
        OR($CR54 &lt; -ABS($CI$72), $CR54 &gt; ABS($CI$72))
    ), $CS54,
    FALSE, N("Default case: Return NA()"),
    TRUE, NA()
)</f>
        <v>#N/A</v>
      </c>
      <c r="CW54" s="30"/>
      <c r="CX54" s="66">
        <v>-0.83333333333333526</v>
      </c>
      <c r="CY54" s="66">
        <v>6.2000000000000006E-2</v>
      </c>
      <c r="CZ54" s="66">
        <f t="shared" si="5"/>
        <v>6.2000000000000006E-2</v>
      </c>
      <c r="DA54" s="66" t="str">
        <f t="shared" si="6"/>
        <v>x̅</v>
      </c>
    </row>
    <row r="55" spans="1:105" ht="17" thickBot="1" x14ac:dyDescent="0.25">
      <c r="A55"/>
      <c r="B55" s="30"/>
      <c r="C55" s="26"/>
      <c r="D55" s="26"/>
      <c r="E55" s="26"/>
      <c r="F55" s="26"/>
      <c r="G55" s="37"/>
      <c r="H55" s="37"/>
      <c r="I55" s="37"/>
      <c r="J55" s="38"/>
      <c r="K55" s="39"/>
      <c r="L55" s="30"/>
      <c r="M55" s="8"/>
      <c r="N55" s="132" t="str">
        <f t="shared" ref="N55:N71" si="14">AM167</f>
        <v>x</v>
      </c>
      <c r="O55" s="132" t="str">
        <f t="shared" ref="O55:O71" si="15">AN167</f>
        <v>standardized scale</v>
      </c>
      <c r="P55" s="8"/>
      <c r="Q55" s="8" t="s">
        <v>24</v>
      </c>
      <c r="R55" s="8"/>
      <c r="S55" s="38">
        <f t="shared" si="9"/>
        <v>-2.7916666666666674</v>
      </c>
      <c r="T55" s="78">
        <f t="shared" si="10"/>
        <v>1.1132367549497322E-2</v>
      </c>
      <c r="U55" s="78" cm="1">
        <f t="array" ref="U55">_xlfn.IFS(
    FALSE, N("Check if X1 shading is ON"),
    $U$48&lt;&gt;"x", NA(),
    FALSE, N("Check if case is 'LEFT' and x axis value less than z score"),
    AND($F$67 = "LEFT", $S55 &lt; IF($J$67="", 0, $J$67)), $T55,
    FALSE, N("Check if case is 'RIGHT' and x axis value greater than z score"),
    AND($F$67 = "RIGHT", $S55 &gt; IF($J$67="", 0, $J$67)), $T55,
    FALSE, N("Check if case is 'TWO' and both directions"),
    AND(
        $F$67 = "TWO",
        OR($S55 &lt; -ABS($J$67), $S55 &gt; ABS($J$68))
    ), $T55,
    FALSE, N("Default case: Return NA()"),
    TRUE, NA()
)</f>
        <v>1.1132367549497322E-2</v>
      </c>
      <c r="V55" s="78" t="e" cm="1">
        <f t="array" ref="V55">_xlfn.IFS(
    FALSE, N("Check if X1 shading is ON"),
    $U$48&lt;&gt;"x", NA(),
    FALSE, N("Check if case is 'LEFT' and x axis value less than z score"),
    AND($F$68 = "LEFT", $S55 &lt; IF($J$68="", 0, $J$68)), $T55,
    FALSE, N("Check if case is 'RIGHT' and x axis value greater than z score"),
    AND($F$68 = "RIGHT", $S55 &gt; IF($J$68="", 0, $J$68)), $T55,
    FALSE, N("Default case: Return NA()"),
    TRUE, NA()
)</f>
        <v>#N/A</v>
      </c>
      <c r="W55" s="78" t="e" cm="1">
        <f t="array" ref="W55">_xlfn.IFS(
    FALSE, N("Check if X1 shading is ON"),
    $W$48&lt;&gt;"x", NA(),
    FALSE, N("Check if case is 'LEFT' and x axis value less than z score"),
    AND($F$71 = "LEFT", $S55 &lt; IF($J$71="", 0, $J$71)), $T55,
    FALSE, N("Check if case is 'RIGHT' and x axis value greater than z score"),
    AND($F$71 = "RIGHT", $S55 &gt; IF($J$71="", 0, $J$71)), $T55,
    FALSE, N("Check if case is 'TWO' and both directions"),
    AND(
        $F$71 = "TWO",
        OR($S55 &lt; -ABS($J$71), $S55 &gt; ABS($J$71))
    ), $T55,
    FALSE, N("Default case: Return NA()"),
    TRUE, NA()
)</f>
        <v>#N/A</v>
      </c>
      <c r="X55" s="30"/>
      <c r="Y55" s="66">
        <v>-0.50000000000000222</v>
      </c>
      <c r="Z55" s="66">
        <v>6.2000000000000006E-2</v>
      </c>
      <c r="AA55" s="66">
        <f t="shared" si="0"/>
        <v>6.2000000000000006E-2</v>
      </c>
      <c r="AB55" s="66" t="str">
        <f t="shared" si="4"/>
        <v>x̅</v>
      </c>
      <c r="CA55" s="115"/>
      <c r="CB55" s="116"/>
      <c r="CC55" s="116"/>
      <c r="CD55" s="116"/>
      <c r="CE55" s="117"/>
      <c r="CF55" s="117"/>
      <c r="CG55" s="117"/>
      <c r="CH55" s="117"/>
      <c r="CI55" s="117"/>
      <c r="CJ55" s="117"/>
      <c r="CK55" s="130"/>
      <c r="CL55" s="117"/>
      <c r="CM55" s="117"/>
      <c r="CN55" s="131"/>
      <c r="CO55" s="8"/>
      <c r="CP55" s="30"/>
      <c r="CQ55" s="30"/>
      <c r="CR55" s="38">
        <f t="shared" si="13"/>
        <v>-2.8333333333333339</v>
      </c>
      <c r="CS55" s="78">
        <f t="shared" si="11"/>
        <v>1.0120969767253457E-2</v>
      </c>
      <c r="CT55" s="78" cm="1">
        <f t="array" ref="CT55">_xlfn.IFS(
    FALSE, N("Check if X1 shading is ON"),
    $CT$49&lt;&gt;"x", NA(),
    FALSE, N("Check if case is 'LEFT' and x axis value less than z score"),
    AND($CE$68 = "LEFT", $CR55 &lt; IF($CI$68="", 0, $CI$68)), $CS55,
    FALSE, N("Check if case is 'RIGHT' and x axis value greater than z score"),
    AND($CE$68 = "RIGHT", $CR55 &gt; IF($CI$68="", 0, $CI$68)), $CS55,
    FALSE, N("Check if case is 'TWO' and both directions"),
    AND(
        $CE$68 = "TWO",
        OR($CR55 &lt; -ABS($CI$68), $CR55 &gt; ABS($CI$69))
    ), $CS55,
    FALSE, N("Default case: Return NA()"),
    TRUE, NA()
)</f>
        <v>1.0120969767253457E-2</v>
      </c>
      <c r="CU55" s="78" t="e" cm="1">
        <f t="array" ref="CU55">_xlfn.IFS(
    FALSE, N("Check if X1 shading is ON"),
    $CT$49&lt;&gt;"x", NA(),
    FALSE, N("Check if case is 'LEFT' and x axis value less than z score"),
    AND($CE$69 = "LEFT", $CR55 &lt; IF($CI$69="", 0, $CI$69)), $CS55,
    FALSE, N("Check if case is 'RIGHT' and x axis value greater than z score"),
    AND($CE$69 = "RIGHT", $CR55 &gt; IF($CI$69="", 0, $CI$69)), $CS55,
    FALSE, N("Default case: Return NA()"),
    TRUE, NA()
)</f>
        <v>#N/A</v>
      </c>
      <c r="CV55" s="78" t="e" cm="1">
        <f t="array" ref="CV55">_xlfn.IFS(
    FALSE, N("Check if X1 shading is ON"),
    $CV$49&lt;&gt;"x", NA(),
    FALSE, N("Check if case is 'LEFT' and x axis value less than z score"),
    AND($CE$72 = "LEFT", $CR55 &lt; IF($CI$72="", 0, $CI$72)), $CS55,
    FALSE, N("Check if case is 'RIGHT' and x axis value greater than z score"),
    AND($CE$72 = "RIGHT", $CR55 &gt; IF($CI$72="", 0, $CI$72)), $CS55,
    FALSE, N("Check if case is 'TWO' and both directions"),
    AND(
        $CE$72 = "TWO",
        OR($CR55 &lt; -ABS($CI$72), $CR55 &gt; ABS($CI$72))
    ), $CS55,
    FALSE, N("Default case: Return NA()"),
    TRUE, NA()
)</f>
        <v>#N/A</v>
      </c>
      <c r="CW55" s="30"/>
      <c r="CX55" s="66">
        <v>-0.66666666666666874</v>
      </c>
      <c r="CY55" s="66">
        <v>6.2000000000000006E-2</v>
      </c>
      <c r="CZ55" s="66">
        <f t="shared" si="5"/>
        <v>6.2000000000000006E-2</v>
      </c>
      <c r="DA55" s="66" t="str">
        <f t="shared" si="6"/>
        <v>x̅</v>
      </c>
    </row>
    <row r="56" spans="1:105" ht="16" x14ac:dyDescent="0.2">
      <c r="A56"/>
      <c r="B56" s="30"/>
      <c r="C56" s="41" t="s">
        <v>31</v>
      </c>
      <c r="D56" s="8"/>
      <c r="E56" s="26"/>
      <c r="F56" s="42" t="str">
        <f t="shared" ref="F56:K56" si="16">F47</f>
        <v>shading</v>
      </c>
      <c r="G56" s="42" t="str">
        <f t="shared" si="16"/>
        <v>hypothesized mean</v>
      </c>
      <c r="H56" s="42" t="str">
        <f t="shared" si="16"/>
        <v>expected variability</v>
      </c>
      <c r="I56" s="42" t="str">
        <f t="shared" si="16"/>
        <v>raw CV &lt;&lt;</v>
      </c>
      <c r="J56" s="42" t="str">
        <f t="shared" si="16"/>
        <v>&lt;&lt; standardized CV</v>
      </c>
      <c r="K56" s="42" t="str">
        <f t="shared" si="16"/>
        <v>&lt;&lt; probability</v>
      </c>
      <c r="L56" s="30"/>
      <c r="M56" s="8"/>
      <c r="N56" s="74" t="str">
        <f t="shared" si="14"/>
        <v>x</v>
      </c>
      <c r="O56" s="74" t="str">
        <f t="shared" si="15"/>
        <v xml:space="preserve">curve fill x, x̅ </v>
      </c>
      <c r="P56" s="8"/>
      <c r="Q56" s="32" t="s">
        <v>1</v>
      </c>
      <c r="R56" s="8"/>
      <c r="S56" s="38">
        <f t="shared" si="9"/>
        <v>-2.7500000000000009</v>
      </c>
      <c r="T56" s="78">
        <f t="shared" si="10"/>
        <v>1.2234848777987996E-2</v>
      </c>
      <c r="U56" s="78" cm="1">
        <f t="array" ref="U56">_xlfn.IFS(
    FALSE, N("Check if X1 shading is ON"),
    $U$48&lt;&gt;"x", NA(),
    FALSE, N("Check if case is 'LEFT' and x axis value less than z score"),
    AND($F$67 = "LEFT", $S56 &lt; IF($J$67="", 0, $J$67)), $T56,
    FALSE, N("Check if case is 'RIGHT' and x axis value greater than z score"),
    AND($F$67 = "RIGHT", $S56 &gt; IF($J$67="", 0, $J$67)), $T56,
    FALSE, N("Check if case is 'TWO' and both directions"),
    AND(
        $F$67 = "TWO",
        OR($S56 &lt; -ABS($J$67), $S56 &gt; ABS($J$68))
    ), $T56,
    FALSE, N("Default case: Return NA()"),
    TRUE, NA()
)</f>
        <v>1.2234848777987996E-2</v>
      </c>
      <c r="V56" s="78" t="e" cm="1">
        <f t="array" ref="V56">_xlfn.IFS(
    FALSE, N("Check if X1 shading is ON"),
    $U$48&lt;&gt;"x", NA(),
    FALSE, N("Check if case is 'LEFT' and x axis value less than z score"),
    AND($F$68 = "LEFT", $S56 &lt; IF($J$68="", 0, $J$68)), $T56,
    FALSE, N("Check if case is 'RIGHT' and x axis value greater than z score"),
    AND($F$68 = "RIGHT", $S56 &gt; IF($J$68="", 0, $J$68)), $T56,
    FALSE, N("Default case: Return NA()"),
    TRUE, NA()
)</f>
        <v>#N/A</v>
      </c>
      <c r="W56" s="78" t="e" cm="1">
        <f t="array" ref="W56">_xlfn.IFS(
    FALSE, N("Check if X1 shading is ON"),
    $W$48&lt;&gt;"x", NA(),
    FALSE, N("Check if case is 'LEFT' and x axis value less than z score"),
    AND($F$71 = "LEFT", $S56 &lt; IF($J$71="", 0, $J$71)), $T56,
    FALSE, N("Check if case is 'RIGHT' and x axis value greater than z score"),
    AND($F$71 = "RIGHT", $S56 &gt; IF($J$71="", 0, $J$71)), $T56,
    FALSE, N("Check if case is 'TWO' and both directions"),
    AND(
        $F$71 = "TWO",
        OR($S56 &lt; -ABS($J$71), $S56 &gt; ABS($J$71))
    ), $T56,
    FALSE, N("Default case: Return NA()"),
    TRUE, NA()
)</f>
        <v>#N/A</v>
      </c>
      <c r="X56" s="30"/>
      <c r="Y56" s="66">
        <v>-0.33333333333333548</v>
      </c>
      <c r="Z56" s="66">
        <v>6.2000000000000006E-2</v>
      </c>
      <c r="AA56" s="66">
        <f t="shared" si="0"/>
        <v>6.2000000000000006E-2</v>
      </c>
      <c r="AB56" s="66" t="str">
        <f t="shared" si="4"/>
        <v>x̅</v>
      </c>
      <c r="CA56" s="30"/>
      <c r="CB56" s="26"/>
      <c r="CC56" s="26"/>
      <c r="CD56" s="26"/>
      <c r="CE56" s="26"/>
      <c r="CF56" s="37"/>
      <c r="CG56" s="37"/>
      <c r="CH56" s="37"/>
      <c r="CI56" s="38"/>
      <c r="CJ56" s="39"/>
      <c r="CK56" s="30"/>
      <c r="CL56" s="8"/>
      <c r="CM56" s="132" t="str">
        <f>SCORECHART!BU168</f>
        <v>x</v>
      </c>
      <c r="CN56" s="132" t="str">
        <f>SCORECHART!BV168</f>
        <v>standardized scale</v>
      </c>
      <c r="CO56" s="8"/>
      <c r="CP56" s="8" t="s">
        <v>24</v>
      </c>
      <c r="CQ56" s="8"/>
      <c r="CR56" s="38">
        <f t="shared" si="13"/>
        <v>-2.7916666666666674</v>
      </c>
      <c r="CS56" s="78">
        <f t="shared" si="11"/>
        <v>1.1132367549497322E-2</v>
      </c>
      <c r="CT56" s="78" cm="1">
        <f t="array" ref="CT56">_xlfn.IFS(
    FALSE, N("Check if X1 shading is ON"),
    $CT$49&lt;&gt;"x", NA(),
    FALSE, N("Check if case is 'LEFT' and x axis value less than z score"),
    AND($CE$68 = "LEFT", $CR56 &lt; IF($CI$68="", 0, $CI$68)), $CS56,
    FALSE, N("Check if case is 'RIGHT' and x axis value greater than z score"),
    AND($CE$68 = "RIGHT", $CR56 &gt; IF($CI$68="", 0, $CI$68)), $CS56,
    FALSE, N("Check if case is 'TWO' and both directions"),
    AND(
        $CE$68 = "TWO",
        OR($CR56 &lt; -ABS($CI$68), $CR56 &gt; ABS($CI$69))
    ), $CS56,
    FALSE, N("Default case: Return NA()"),
    TRUE, NA()
)</f>
        <v>1.1132367549497322E-2</v>
      </c>
      <c r="CU56" s="78" t="e" cm="1">
        <f t="array" ref="CU56">_xlfn.IFS(
    FALSE, N("Check if X1 shading is ON"),
    $CT$49&lt;&gt;"x", NA(),
    FALSE, N("Check if case is 'LEFT' and x axis value less than z score"),
    AND($CE$69 = "LEFT", $CR56 &lt; IF($CI$69="", 0, $CI$69)), $CS56,
    FALSE, N("Check if case is 'RIGHT' and x axis value greater than z score"),
    AND($CE$69 = "RIGHT", $CR56 &gt; IF($CI$69="", 0, $CI$69)), $CS56,
    FALSE, N("Default case: Return NA()"),
    TRUE, NA()
)</f>
        <v>#N/A</v>
      </c>
      <c r="CV56" s="78" t="e" cm="1">
        <f t="array" ref="CV56">_xlfn.IFS(
    FALSE, N("Check if X1 shading is ON"),
    $CV$49&lt;&gt;"x", NA(),
    FALSE, N("Check if case is 'LEFT' and x axis value less than z score"),
    AND($CE$72 = "LEFT", $CR56 &lt; IF($CI$72="", 0, $CI$72)), $CS56,
    FALSE, N("Check if case is 'RIGHT' and x axis value greater than z score"),
    AND($CE$72 = "RIGHT", $CR56 &gt; IF($CI$72="", 0, $CI$72)), $CS56,
    FALSE, N("Check if case is 'TWO' and both directions"),
    AND(
        $CE$72 = "TWO",
        OR($CR56 &lt; -ABS($CI$72), $CR56 &gt; ABS($CI$72))
    ), $CS56,
    FALSE, N("Default case: Return NA()"),
    TRUE, NA()
)</f>
        <v>#N/A</v>
      </c>
      <c r="CW56" s="30"/>
      <c r="CX56" s="66">
        <v>-0.50000000000000222</v>
      </c>
      <c r="CY56" s="66">
        <v>6.2000000000000006E-2</v>
      </c>
      <c r="CZ56" s="66">
        <f t="shared" si="5"/>
        <v>6.2000000000000006E-2</v>
      </c>
      <c r="DA56" s="66" t="str">
        <f t="shared" si="6"/>
        <v>x̅</v>
      </c>
    </row>
    <row r="57" spans="1:105" ht="16" x14ac:dyDescent="0.2">
      <c r="A57"/>
      <c r="B57" s="30"/>
      <c r="C57" s="29" t="s">
        <v>17</v>
      </c>
      <c r="D57" s="27" t="s">
        <v>13</v>
      </c>
      <c r="E57" s="27" t="s">
        <v>23</v>
      </c>
      <c r="F57" s="27" t="s">
        <v>0</v>
      </c>
      <c r="G57" s="28" t="s">
        <v>14</v>
      </c>
      <c r="H57" s="29" t="str">
        <f>IFERROR(LEFT(H48, FIND(")", H48)),H48)</f>
        <v>SE = σ̂(x̅)</v>
      </c>
      <c r="I57" s="28" t="str">
        <f>I48</f>
        <v>x̅</v>
      </c>
      <c r="J57" s="28" t="str">
        <f>J48</f>
        <v>t score</v>
      </c>
      <c r="K57" s="28" t="str">
        <f>K48</f>
        <v>P(x̅)</v>
      </c>
      <c r="L57" s="8"/>
      <c r="M57" s="8"/>
      <c r="N57" s="74" t="str">
        <f t="shared" si="14"/>
        <v>x</v>
      </c>
      <c r="O57" s="74" t="str">
        <f t="shared" si="15"/>
        <v>empirical rule</v>
      </c>
      <c r="P57" s="8"/>
      <c r="Q57" s="32" t="s">
        <v>15</v>
      </c>
      <c r="R57" s="8"/>
      <c r="S57" s="38">
        <f t="shared" si="9"/>
        <v>-2.7083333333333344</v>
      </c>
      <c r="T57" s="78">
        <f t="shared" si="10"/>
        <v>1.3435286711765229E-2</v>
      </c>
      <c r="U57" s="78" cm="1">
        <f t="array" ref="U57">_xlfn.IFS(
    FALSE, N("Check if X1 shading is ON"),
    $U$48&lt;&gt;"x", NA(),
    FALSE, N("Check if case is 'LEFT' and x axis value less than z score"),
    AND($F$67 = "LEFT", $S57 &lt; IF($J$67="", 0, $J$67)), $T57,
    FALSE, N("Check if case is 'RIGHT' and x axis value greater than z score"),
    AND($F$67 = "RIGHT", $S57 &gt; IF($J$67="", 0, $J$67)), $T57,
    FALSE, N("Check if case is 'TWO' and both directions"),
    AND(
        $F$67 = "TWO",
        OR($S57 &lt; -ABS($J$67), $S57 &gt; ABS($J$68))
    ), $T57,
    FALSE, N("Default case: Return NA()"),
    TRUE, NA()
)</f>
        <v>1.3435286711765229E-2</v>
      </c>
      <c r="V57" s="78" t="e" cm="1">
        <f t="array" ref="V57">_xlfn.IFS(
    FALSE, N("Check if X1 shading is ON"),
    $U$48&lt;&gt;"x", NA(),
    FALSE, N("Check if case is 'LEFT' and x axis value less than z score"),
    AND($F$68 = "LEFT", $S57 &lt; IF($J$68="", 0, $J$68)), $T57,
    FALSE, N("Check if case is 'RIGHT' and x axis value greater than z score"),
    AND($F$68 = "RIGHT", $S57 &gt; IF($J$68="", 0, $J$68)), $T57,
    FALSE, N("Default case: Return NA()"),
    TRUE, NA()
)</f>
        <v>#N/A</v>
      </c>
      <c r="W57" s="78" t="e" cm="1">
        <f t="array" ref="W57">_xlfn.IFS(
    FALSE, N("Check if X1 shading is ON"),
    $W$48&lt;&gt;"x", NA(),
    FALSE, N("Check if case is 'LEFT' and x axis value less than z score"),
    AND($F$71 = "LEFT", $S57 &lt; IF($J$71="", 0, $J$71)), $T57,
    FALSE, N("Check if case is 'RIGHT' and x axis value greater than z score"),
    AND($F$71 = "RIGHT", $S57 &gt; IF($J$71="", 0, $J$71)), $T57,
    FALSE, N("Check if case is 'TWO' and both directions"),
    AND(
        $F$71 = "TWO",
        OR($S57 &lt; -ABS($J$71), $S57 &gt; ABS($J$71))
    ), $T57,
    FALSE, N("Default case: Return NA()"),
    TRUE, NA()
)</f>
        <v>#N/A</v>
      </c>
      <c r="X57" s="30"/>
      <c r="Y57" s="66">
        <v>-0.16666666666666879</v>
      </c>
      <c r="Z57" s="66">
        <v>6.2000000000000006E-2</v>
      </c>
      <c r="AA57" s="66">
        <f t="shared" si="0"/>
        <v>6.2000000000000006E-2</v>
      </c>
      <c r="AB57" s="66" t="str">
        <f t="shared" si="4"/>
        <v>x̅</v>
      </c>
      <c r="CA57" s="30"/>
      <c r="CB57" s="41" t="s">
        <v>31</v>
      </c>
      <c r="CC57" s="8"/>
      <c r="CD57" s="26"/>
      <c r="CE57" s="42" t="str">
        <f t="shared" ref="CE57:CJ57" si="17">CE48</f>
        <v>shading</v>
      </c>
      <c r="CF57" s="42" t="str">
        <f t="shared" si="17"/>
        <v>hypothesized mean</v>
      </c>
      <c r="CG57" s="42" t="str">
        <f t="shared" si="17"/>
        <v>expected variability</v>
      </c>
      <c r="CH57" s="42" t="str">
        <f t="shared" si="17"/>
        <v>raw CV &lt;&lt;</v>
      </c>
      <c r="CI57" s="42" t="str">
        <f t="shared" si="17"/>
        <v>&lt;&lt; standardized CV</v>
      </c>
      <c r="CJ57" s="42" t="str">
        <f t="shared" si="17"/>
        <v>&lt;&lt; probability</v>
      </c>
      <c r="CK57" s="30"/>
      <c r="CL57" s="8"/>
      <c r="CM57" s="74" t="str">
        <f>SCORECHART!BU169</f>
        <v>x</v>
      </c>
      <c r="CN57" s="74" t="str">
        <f>SCORECHART!BV169</f>
        <v xml:space="preserve">curve fill x, x̅ </v>
      </c>
      <c r="CO57" s="8"/>
      <c r="CP57" s="32" t="s">
        <v>1</v>
      </c>
      <c r="CQ57" s="8"/>
      <c r="CR57" s="38">
        <f t="shared" si="13"/>
        <v>-2.7500000000000009</v>
      </c>
      <c r="CS57" s="78">
        <f t="shared" si="11"/>
        <v>1.2234848777987996E-2</v>
      </c>
      <c r="CT57" s="78" cm="1">
        <f t="array" ref="CT57">_xlfn.IFS(
    FALSE, N("Check if X1 shading is ON"),
    $CT$49&lt;&gt;"x", NA(),
    FALSE, N("Check if case is 'LEFT' and x axis value less than z score"),
    AND($CE$68 = "LEFT", $CR57 &lt; IF($CI$68="", 0, $CI$68)), $CS57,
    FALSE, N("Check if case is 'RIGHT' and x axis value greater than z score"),
    AND($CE$68 = "RIGHT", $CR57 &gt; IF($CI$68="", 0, $CI$68)), $CS57,
    FALSE, N("Check if case is 'TWO' and both directions"),
    AND(
        $CE$68 = "TWO",
        OR($CR57 &lt; -ABS($CI$68), $CR57 &gt; ABS($CI$69))
    ), $CS57,
    FALSE, N("Default case: Return NA()"),
    TRUE, NA()
)</f>
        <v>1.2234848777987996E-2</v>
      </c>
      <c r="CU57" s="78" t="e" cm="1">
        <f t="array" ref="CU57">_xlfn.IFS(
    FALSE, N("Check if X1 shading is ON"),
    $CT$49&lt;&gt;"x", NA(),
    FALSE, N("Check if case is 'LEFT' and x axis value less than z score"),
    AND($CE$69 = "LEFT", $CR57 &lt; IF($CI$69="", 0, $CI$69)), $CS57,
    FALSE, N("Check if case is 'RIGHT' and x axis value greater than z score"),
    AND($CE$69 = "RIGHT", $CR57 &gt; IF($CI$69="", 0, $CI$69)), $CS57,
    FALSE, N("Default case: Return NA()"),
    TRUE, NA()
)</f>
        <v>#N/A</v>
      </c>
      <c r="CV57" s="78" t="e" cm="1">
        <f t="array" ref="CV57">_xlfn.IFS(
    FALSE, N("Check if X1 shading is ON"),
    $CV$49&lt;&gt;"x", NA(),
    FALSE, N("Check if case is 'LEFT' and x axis value less than z score"),
    AND($CE$72 = "LEFT", $CR57 &lt; IF($CI$72="", 0, $CI$72)), $CS57,
    FALSE, N("Check if case is 'RIGHT' and x axis value greater than z score"),
    AND($CE$72 = "RIGHT", $CR57 &gt; IF($CI$72="", 0, $CI$72)), $CS57,
    FALSE, N("Check if case is 'TWO' and both directions"),
    AND(
        $CE$72 = "TWO",
        OR($CR57 &lt; -ABS($CI$72), $CR57 &gt; ABS($CI$72))
    ), $CS57,
    FALSE, N("Default case: Return NA()"),
    TRUE, NA()
)</f>
        <v>#N/A</v>
      </c>
      <c r="CW57" s="30"/>
      <c r="CX57" s="66">
        <v>-0.33333333333333548</v>
      </c>
      <c r="CY57" s="66">
        <v>6.2000000000000006E-2</v>
      </c>
      <c r="CZ57" s="66">
        <f t="shared" si="5"/>
        <v>6.2000000000000006E-2</v>
      </c>
      <c r="DA57" s="66" t="str">
        <f t="shared" si="6"/>
        <v>x̅</v>
      </c>
    </row>
    <row r="58" spans="1:105" ht="16" x14ac:dyDescent="0.2">
      <c r="A58"/>
      <c r="B58" s="30"/>
      <c r="C58" s="32">
        <f>C49</f>
        <v>30</v>
      </c>
      <c r="D58" s="42" t="str">
        <f t="shared" ref="D58:K59" si="18">IF(D49="","",D49)</f>
        <v>T x̅</v>
      </c>
      <c r="E58" s="42" t="str">
        <f t="shared" si="18"/>
        <v>critical value x̅</v>
      </c>
      <c r="F58" s="42" t="str">
        <f t="shared" si="18"/>
        <v>two left</v>
      </c>
      <c r="G58" s="43">
        <f t="shared" si="18"/>
        <v>80</v>
      </c>
      <c r="H58" s="85">
        <f t="shared" si="18"/>
        <v>0.44824049374179142</v>
      </c>
      <c r="I58" s="43">
        <f t="shared" si="18"/>
        <v>79.083245255395084</v>
      </c>
      <c r="J58" s="44">
        <f t="shared" si="18"/>
        <v>-2.0452296421327048</v>
      </c>
      <c r="K58" s="45">
        <f t="shared" si="18"/>
        <v>2.5000000000000001E-2</v>
      </c>
      <c r="L58" s="8"/>
      <c r="M58" s="8"/>
      <c r="N58" s="74" t="str">
        <f t="shared" si="14"/>
        <v>x</v>
      </c>
      <c r="O58" s="74" t="str">
        <f t="shared" si="15"/>
        <v>cumm. %</v>
      </c>
      <c r="P58" s="8"/>
      <c r="Q58" s="32" t="s">
        <v>28</v>
      </c>
      <c r="R58" s="8"/>
      <c r="S58" s="38">
        <f t="shared" si="9"/>
        <v>-2.6666666666666679</v>
      </c>
      <c r="T58" s="78">
        <f t="shared" si="10"/>
        <v>1.474090285628973E-2</v>
      </c>
      <c r="U58" s="78" cm="1">
        <f t="array" ref="U58">_xlfn.IFS(
    FALSE, N("Check if X1 shading is ON"),
    $U$48&lt;&gt;"x", NA(),
    FALSE, N("Check if case is 'LEFT' and x axis value less than z score"),
    AND($F$67 = "LEFT", $S58 &lt; IF($J$67="", 0, $J$67)), $T58,
    FALSE, N("Check if case is 'RIGHT' and x axis value greater than z score"),
    AND($F$67 = "RIGHT", $S58 &gt; IF($J$67="", 0, $J$67)), $T58,
    FALSE, N("Check if case is 'TWO' and both directions"),
    AND(
        $F$67 = "TWO",
        OR($S58 &lt; -ABS($J$67), $S58 &gt; ABS($J$68))
    ), $T58,
    FALSE, N("Default case: Return NA()"),
    TRUE, NA()
)</f>
        <v>1.474090285628973E-2</v>
      </c>
      <c r="V58" s="78" t="e" cm="1">
        <f t="array" ref="V58">_xlfn.IFS(
    FALSE, N("Check if X1 shading is ON"),
    $U$48&lt;&gt;"x", NA(),
    FALSE, N("Check if case is 'LEFT' and x axis value less than z score"),
    AND($F$68 = "LEFT", $S58 &lt; IF($J$68="", 0, $J$68)), $T58,
    FALSE, N("Check if case is 'RIGHT' and x axis value greater than z score"),
    AND($F$68 = "RIGHT", $S58 &gt; IF($J$68="", 0, $J$68)), $T58,
    FALSE, N("Default case: Return NA()"),
    TRUE, NA()
)</f>
        <v>#N/A</v>
      </c>
      <c r="W58" s="78" t="e" cm="1">
        <f t="array" ref="W58">_xlfn.IFS(
    FALSE, N("Check if X1 shading is ON"),
    $W$48&lt;&gt;"x", NA(),
    FALSE, N("Check if case is 'LEFT' and x axis value less than z score"),
    AND($F$71 = "LEFT", $S58 &lt; IF($J$71="", 0, $J$71)), $T58,
    FALSE, N("Check if case is 'RIGHT' and x axis value greater than z score"),
    AND($F$71 = "RIGHT", $S58 &gt; IF($J$71="", 0, $J$71)), $T58,
    FALSE, N("Check if case is 'TWO' and both directions"),
    AND(
        $F$71 = "TWO",
        OR($S58 &lt; -ABS($J$71), $S58 &gt; ABS($J$71))
    ), $T58,
    FALSE, N("Default case: Return NA()"),
    TRUE, NA()
)</f>
        <v>#N/A</v>
      </c>
      <c r="X58" s="30"/>
      <c r="Y58" s="66">
        <v>0.16666666666666449</v>
      </c>
      <c r="Z58" s="66">
        <v>6.2000000000000006E-2</v>
      </c>
      <c r="AA58" s="66">
        <f t="shared" si="0"/>
        <v>6.2000000000000006E-2</v>
      </c>
      <c r="AB58" s="66" t="str">
        <f t="shared" si="4"/>
        <v>x̅</v>
      </c>
      <c r="CA58" s="30"/>
      <c r="CB58" s="29" t="s">
        <v>17</v>
      </c>
      <c r="CC58" s="27" t="s">
        <v>13</v>
      </c>
      <c r="CD58" s="27" t="s">
        <v>23</v>
      </c>
      <c r="CE58" s="27" t="s">
        <v>0</v>
      </c>
      <c r="CF58" s="28" t="s">
        <v>14</v>
      </c>
      <c r="CG58" s="29" t="str">
        <f>IFERROR(LEFT(CG49, FIND(")", CG49)),CG49)</f>
        <v>SE = σ̂(x̅)</v>
      </c>
      <c r="CH58" s="28" t="str">
        <f>CH49</f>
        <v>x̅</v>
      </c>
      <c r="CI58" s="28" t="str">
        <f>CI49</f>
        <v>t score</v>
      </c>
      <c r="CJ58" s="28" t="str">
        <f>CJ49</f>
        <v>P(x̅)</v>
      </c>
      <c r="CK58" s="8"/>
      <c r="CL58" s="8"/>
      <c r="CM58" s="74" t="str">
        <f>SCORECHART!BU170</f>
        <v>x</v>
      </c>
      <c r="CN58" s="74" t="str">
        <f>SCORECHART!BV170</f>
        <v>empirical rule</v>
      </c>
      <c r="CO58" s="8"/>
      <c r="CP58" s="32" t="s">
        <v>15</v>
      </c>
      <c r="CQ58" s="8"/>
      <c r="CR58" s="38">
        <f t="shared" si="13"/>
        <v>-2.7083333333333344</v>
      </c>
      <c r="CS58" s="78">
        <f t="shared" si="11"/>
        <v>1.3435286711765229E-2</v>
      </c>
      <c r="CT58" s="78" cm="1">
        <f t="array" ref="CT58">_xlfn.IFS(
    FALSE, N("Check if X1 shading is ON"),
    $CT$49&lt;&gt;"x", NA(),
    FALSE, N("Check if case is 'LEFT' and x axis value less than z score"),
    AND($CE$68 = "LEFT", $CR58 &lt; IF($CI$68="", 0, $CI$68)), $CS58,
    FALSE, N("Check if case is 'RIGHT' and x axis value greater than z score"),
    AND($CE$68 = "RIGHT", $CR58 &gt; IF($CI$68="", 0, $CI$68)), $CS58,
    FALSE, N("Check if case is 'TWO' and both directions"),
    AND(
        $CE$68 = "TWO",
        OR($CR58 &lt; -ABS($CI$68), $CR58 &gt; ABS($CI$69))
    ), $CS58,
    FALSE, N("Default case: Return NA()"),
    TRUE, NA()
)</f>
        <v>1.3435286711765229E-2</v>
      </c>
      <c r="CU58" s="78" t="e" cm="1">
        <f t="array" ref="CU58">_xlfn.IFS(
    FALSE, N("Check if X1 shading is ON"),
    $CT$49&lt;&gt;"x", NA(),
    FALSE, N("Check if case is 'LEFT' and x axis value less than z score"),
    AND($CE$69 = "LEFT", $CR58 &lt; IF($CI$69="", 0, $CI$69)), $CS58,
    FALSE, N("Check if case is 'RIGHT' and x axis value greater than z score"),
    AND($CE$69 = "RIGHT", $CR58 &gt; IF($CI$69="", 0, $CI$69)), $CS58,
    FALSE, N("Default case: Return NA()"),
    TRUE, NA()
)</f>
        <v>#N/A</v>
      </c>
      <c r="CV58" s="78" t="e" cm="1">
        <f t="array" ref="CV58">_xlfn.IFS(
    FALSE, N("Check if X1 shading is ON"),
    $CV$49&lt;&gt;"x", NA(),
    FALSE, N("Check if case is 'LEFT' and x axis value less than z score"),
    AND($CE$72 = "LEFT", $CR58 &lt; IF($CI$72="", 0, $CI$72)), $CS58,
    FALSE, N("Check if case is 'RIGHT' and x axis value greater than z score"),
    AND($CE$72 = "RIGHT", $CR58 &gt; IF($CI$72="", 0, $CI$72)), $CS58,
    FALSE, N("Check if case is 'TWO' and both directions"),
    AND(
        $CE$72 = "TWO",
        OR($CR58 &lt; -ABS($CI$72), $CR58 &gt; ABS($CI$72))
    ), $CS58,
    FALSE, N("Default case: Return NA()"),
    TRUE, NA()
)</f>
        <v>#N/A</v>
      </c>
      <c r="CW58" s="30"/>
      <c r="CX58" s="66">
        <v>-0.16666666666666879</v>
      </c>
      <c r="CY58" s="66">
        <v>6.2000000000000006E-2</v>
      </c>
      <c r="CZ58" s="66">
        <f t="shared" si="5"/>
        <v>6.2000000000000006E-2</v>
      </c>
      <c r="DA58" s="66" t="str">
        <f t="shared" si="6"/>
        <v>x̅</v>
      </c>
    </row>
    <row r="59" spans="1:105" ht="55" customHeight="1" x14ac:dyDescent="0.2">
      <c r="A59"/>
      <c r="B59" s="30"/>
      <c r="C59" s="32">
        <f>C50</f>
        <v>30</v>
      </c>
      <c r="D59" s="42" t="str">
        <f t="shared" si="18"/>
        <v>T x̅</v>
      </c>
      <c r="E59" s="42" t="str">
        <f t="shared" si="18"/>
        <v>critical value x̅</v>
      </c>
      <c r="F59" s="42" t="str">
        <f t="shared" si="18"/>
        <v>two right</v>
      </c>
      <c r="G59" s="43">
        <f t="shared" si="18"/>
        <v>80</v>
      </c>
      <c r="H59" s="85">
        <f t="shared" si="18"/>
        <v>0.44824049374179142</v>
      </c>
      <c r="I59" s="89">
        <f t="shared" si="18"/>
        <v>80.916754744604916</v>
      </c>
      <c r="J59" s="90">
        <f t="shared" si="18"/>
        <v>2.0452296421327034</v>
      </c>
      <c r="K59" s="91">
        <f t="shared" si="18"/>
        <v>2.5000000000000001E-2</v>
      </c>
      <c r="L59" s="30"/>
      <c r="M59" s="8"/>
      <c r="N59" s="74" t="str">
        <f t="shared" si="14"/>
        <v>x</v>
      </c>
      <c r="O59" s="74" t="str">
        <f t="shared" si="15"/>
        <v>raw scale1&amp;2</v>
      </c>
      <c r="P59" s="8"/>
      <c r="Q59" s="32" t="s">
        <v>29</v>
      </c>
      <c r="R59" s="8"/>
      <c r="S59" s="38">
        <f t="shared" si="9"/>
        <v>-2.6250000000000013</v>
      </c>
      <c r="T59" s="78">
        <f t="shared" si="10"/>
        <v>1.6159262617869114E-2</v>
      </c>
      <c r="U59" s="78" cm="1">
        <f t="array" ref="U59">_xlfn.IFS(
    FALSE, N("Check if X1 shading is ON"),
    $U$48&lt;&gt;"x", NA(),
    FALSE, N("Check if case is 'LEFT' and x axis value less than z score"),
    AND($F$67 = "LEFT", $S59 &lt; IF($J$67="", 0, $J$67)), $T59,
    FALSE, N("Check if case is 'RIGHT' and x axis value greater than z score"),
    AND($F$67 = "RIGHT", $S59 &gt; IF($J$67="", 0, $J$67)), $T59,
    FALSE, N("Check if case is 'TWO' and both directions"),
    AND(
        $F$67 = "TWO",
        OR($S59 &lt; -ABS($J$67), $S59 &gt; ABS($J$68))
    ), $T59,
    FALSE, N("Default case: Return NA()"),
    TRUE, NA()
)</f>
        <v>1.6159262617869114E-2</v>
      </c>
      <c r="V59" s="78" t="e" cm="1">
        <f t="array" ref="V59">_xlfn.IFS(
    FALSE, N("Check if X1 shading is ON"),
    $U$48&lt;&gt;"x", NA(),
    FALSE, N("Check if case is 'LEFT' and x axis value less than z score"),
    AND($F$68 = "LEFT", $S59 &lt; IF($J$68="", 0, $J$68)), $T59,
    FALSE, N("Check if case is 'RIGHT' and x axis value greater than z score"),
    AND($F$68 = "RIGHT", $S59 &gt; IF($J$68="", 0, $J$68)), $T59,
    FALSE, N("Default case: Return NA()"),
    TRUE, NA()
)</f>
        <v>#N/A</v>
      </c>
      <c r="W59" s="78" t="e" cm="1">
        <f t="array" ref="W59">_xlfn.IFS(
    FALSE, N("Check if X1 shading is ON"),
    $W$48&lt;&gt;"x", NA(),
    FALSE, N("Check if case is 'LEFT' and x axis value less than z score"),
    AND($F$71 = "LEFT", $S59 &lt; IF($J$71="", 0, $J$71)), $T59,
    FALSE, N("Check if case is 'RIGHT' and x axis value greater than z score"),
    AND($F$71 = "RIGHT", $S59 &gt; IF($J$71="", 0, $J$71)), $T59,
    FALSE, N("Check if case is 'TWO' and both directions"),
    AND(
        $F$71 = "TWO",
        OR($S59 &lt; -ABS($J$71), $S59 &gt; ABS($J$71))
    ), $T59,
    FALSE, N("Default case: Return NA()"),
    TRUE, NA()
)</f>
        <v>#N/A</v>
      </c>
      <c r="X59" s="30"/>
      <c r="Y59" s="66">
        <v>0.33333333333333115</v>
      </c>
      <c r="Z59" s="66">
        <v>6.2000000000000006E-2</v>
      </c>
      <c r="AA59" s="66">
        <f t="shared" si="0"/>
        <v>6.2000000000000006E-2</v>
      </c>
      <c r="AB59" s="66" t="str">
        <f t="shared" si="4"/>
        <v>x̅</v>
      </c>
      <c r="CA59" s="30"/>
      <c r="CB59" s="32">
        <f>CB50</f>
        <v>30</v>
      </c>
      <c r="CC59" s="42" t="str">
        <f t="shared" ref="CC59:CJ60" si="19">IF(CC50="","",CC50)</f>
        <v>T x̅</v>
      </c>
      <c r="CD59" s="42" t="str">
        <f t="shared" si="19"/>
        <v>critical value x̅</v>
      </c>
      <c r="CE59" s="42" t="str">
        <f t="shared" si="19"/>
        <v>two left</v>
      </c>
      <c r="CF59" s="43">
        <f t="shared" si="19"/>
        <v>80</v>
      </c>
      <c r="CG59" s="85">
        <f t="shared" si="19"/>
        <v>0.44824049374179142</v>
      </c>
      <c r="CH59" s="43">
        <f t="shared" si="19"/>
        <v>79.083245255395084</v>
      </c>
      <c r="CI59" s="44">
        <f t="shared" si="19"/>
        <v>-2.0452296421327048</v>
      </c>
      <c r="CJ59" s="45">
        <f t="shared" si="19"/>
        <v>2.5000000000000001E-2</v>
      </c>
      <c r="CK59" s="8"/>
      <c r="CL59" s="8"/>
      <c r="CM59" s="74" t="str">
        <f>SCORECHART!BU171</f>
        <v>x</v>
      </c>
      <c r="CN59" s="74" t="str">
        <f>SCORECHART!BV171</f>
        <v>cumm. %</v>
      </c>
      <c r="CO59" s="8"/>
      <c r="CP59" s="32" t="s">
        <v>28</v>
      </c>
      <c r="CQ59" s="8"/>
      <c r="CR59" s="38">
        <f t="shared" si="13"/>
        <v>-2.6666666666666679</v>
      </c>
      <c r="CS59" s="78">
        <f t="shared" si="11"/>
        <v>1.474090285628973E-2</v>
      </c>
      <c r="CT59" s="78" cm="1">
        <f t="array" ref="CT59">_xlfn.IFS(
    FALSE, N("Check if X1 shading is ON"),
    $CT$49&lt;&gt;"x", NA(),
    FALSE, N("Check if case is 'LEFT' and x axis value less than z score"),
    AND($CE$68 = "LEFT", $CR59 &lt; IF($CI$68="", 0, $CI$68)), $CS59,
    FALSE, N("Check if case is 'RIGHT' and x axis value greater than z score"),
    AND($CE$68 = "RIGHT", $CR59 &gt; IF($CI$68="", 0, $CI$68)), $CS59,
    FALSE, N("Check if case is 'TWO' and both directions"),
    AND(
        $CE$68 = "TWO",
        OR($CR59 &lt; -ABS($CI$68), $CR59 &gt; ABS($CI$69))
    ), $CS59,
    FALSE, N("Default case: Return NA()"),
    TRUE, NA()
)</f>
        <v>1.474090285628973E-2</v>
      </c>
      <c r="CU59" s="78" t="e" cm="1">
        <f t="array" ref="CU59">_xlfn.IFS(
    FALSE, N("Check if X1 shading is ON"),
    $CT$49&lt;&gt;"x", NA(),
    FALSE, N("Check if case is 'LEFT' and x axis value less than z score"),
    AND($CE$69 = "LEFT", $CR59 &lt; IF($CI$69="", 0, $CI$69)), $CS59,
    FALSE, N("Check if case is 'RIGHT' and x axis value greater than z score"),
    AND($CE$69 = "RIGHT", $CR59 &gt; IF($CI$69="", 0, $CI$69)), $CS59,
    FALSE, N("Default case: Return NA()"),
    TRUE, NA()
)</f>
        <v>#N/A</v>
      </c>
      <c r="CV59" s="78" t="e" cm="1">
        <f t="array" ref="CV59">_xlfn.IFS(
    FALSE, N("Check if X1 shading is ON"),
    $CV$49&lt;&gt;"x", NA(),
    FALSE, N("Check if case is 'LEFT' and x axis value less than z score"),
    AND($CE$72 = "LEFT", $CR59 &lt; IF($CI$72="", 0, $CI$72)), $CS59,
    FALSE, N("Check if case is 'RIGHT' and x axis value greater than z score"),
    AND($CE$72 = "RIGHT", $CR59 &gt; IF($CI$72="", 0, $CI$72)), $CS59,
    FALSE, N("Check if case is 'TWO' and both directions"),
    AND(
        $CE$72 = "TWO",
        OR($CR59 &lt; -ABS($CI$72), $CR59 &gt; ABS($CI$72))
    ), $CS59,
    FALSE, N("Default case: Return NA()"),
    TRUE, NA()
)</f>
        <v>#N/A</v>
      </c>
      <c r="CW59" s="30"/>
      <c r="CX59" s="66">
        <v>0.16666666666666449</v>
      </c>
      <c r="CY59" s="66">
        <v>6.2000000000000006E-2</v>
      </c>
      <c r="CZ59" s="66">
        <f t="shared" si="5"/>
        <v>6.2000000000000006E-2</v>
      </c>
      <c r="DA59" s="66" t="str">
        <f t="shared" si="6"/>
        <v>x̅</v>
      </c>
    </row>
    <row r="60" spans="1:105" ht="16" x14ac:dyDescent="0.2">
      <c r="A60"/>
      <c r="B60" s="30"/>
      <c r="C60" s="26"/>
      <c r="D60" s="8"/>
      <c r="E60" s="8"/>
      <c r="F60" s="8"/>
      <c r="G60" s="8"/>
      <c r="H60" s="8"/>
      <c r="I60" s="8"/>
      <c r="J60" s="8"/>
      <c r="K60" s="8"/>
      <c r="L60" s="30"/>
      <c r="M60" s="8"/>
      <c r="N60" s="74" t="str">
        <f t="shared" si="14"/>
        <v>x</v>
      </c>
      <c r="O60" s="74" t="str">
        <f t="shared" si="15"/>
        <v>stdev1&amp;2</v>
      </c>
      <c r="P60" s="8"/>
      <c r="Q60" s="32" t="s">
        <v>14</v>
      </c>
      <c r="R60" s="8"/>
      <c r="S60" s="38">
        <f t="shared" si="9"/>
        <v>-2.5833333333333348</v>
      </c>
      <c r="T60" s="78">
        <f t="shared" si="10"/>
        <v>1.7698267413433118E-2</v>
      </c>
      <c r="U60" s="78" cm="1">
        <f t="array" ref="U60">_xlfn.IFS(
    FALSE, N("Check if X1 shading is ON"),
    $U$48&lt;&gt;"x", NA(),
    FALSE, N("Check if case is 'LEFT' and x axis value less than z score"),
    AND($F$67 = "LEFT", $S60 &lt; IF($J$67="", 0, $J$67)), $T60,
    FALSE, N("Check if case is 'RIGHT' and x axis value greater than z score"),
    AND($F$67 = "RIGHT", $S60 &gt; IF($J$67="", 0, $J$67)), $T60,
    FALSE, N("Check if case is 'TWO' and both directions"),
    AND(
        $F$67 = "TWO",
        OR($S60 &lt; -ABS($J$67), $S60 &gt; ABS($J$68))
    ), $T60,
    FALSE, N("Default case: Return NA()"),
    TRUE, NA()
)</f>
        <v>1.7698267413433118E-2</v>
      </c>
      <c r="V60" s="78" t="e" cm="1">
        <f t="array" ref="V60">_xlfn.IFS(
    FALSE, N("Check if X1 shading is ON"),
    $U$48&lt;&gt;"x", NA(),
    FALSE, N("Check if case is 'LEFT' and x axis value less than z score"),
    AND($F$68 = "LEFT", $S60 &lt; IF($J$68="", 0, $J$68)), $T60,
    FALSE, N("Check if case is 'RIGHT' and x axis value greater than z score"),
    AND($F$68 = "RIGHT", $S60 &gt; IF($J$68="", 0, $J$68)), $T60,
    FALSE, N("Default case: Return NA()"),
    TRUE, NA()
)</f>
        <v>#N/A</v>
      </c>
      <c r="W60" s="78" t="e" cm="1">
        <f t="array" ref="W60">_xlfn.IFS(
    FALSE, N("Check if X1 shading is ON"),
    $W$48&lt;&gt;"x", NA(),
    FALSE, N("Check if case is 'LEFT' and x axis value less than z score"),
    AND($F$71 = "LEFT", $S60 &lt; IF($J$71="", 0, $J$71)), $T60,
    FALSE, N("Check if case is 'RIGHT' and x axis value greater than z score"),
    AND($F$71 = "RIGHT", $S60 &gt; IF($J$71="", 0, $J$71)), $T60,
    FALSE, N("Check if case is 'TWO' and both directions"),
    AND(
        $F$71 = "TWO",
        OR($S60 &lt; -ABS($J$71), $S60 &gt; ABS($J$71))
    ), $T60,
    FALSE, N("Default case: Return NA()"),
    TRUE, NA()
)</f>
        <v>#N/A</v>
      </c>
      <c r="X60" s="30"/>
      <c r="Y60" s="66">
        <v>0.49999999999999789</v>
      </c>
      <c r="Z60" s="66">
        <v>6.2000000000000006E-2</v>
      </c>
      <c r="AA60" s="66">
        <f t="shared" si="0"/>
        <v>6.2000000000000006E-2</v>
      </c>
      <c r="AB60" s="66" t="str">
        <f t="shared" si="4"/>
        <v>x̅</v>
      </c>
      <c r="CA60" s="30"/>
      <c r="CB60" s="32">
        <f>CB51</f>
        <v>30</v>
      </c>
      <c r="CC60" s="42" t="str">
        <f t="shared" si="19"/>
        <v>T x̅</v>
      </c>
      <c r="CD60" s="42" t="str">
        <f t="shared" si="19"/>
        <v>critical value x̅</v>
      </c>
      <c r="CE60" s="42" t="str">
        <f t="shared" si="19"/>
        <v>two right</v>
      </c>
      <c r="CF60" s="43">
        <f t="shared" si="19"/>
        <v>80</v>
      </c>
      <c r="CG60" s="85">
        <f t="shared" si="19"/>
        <v>0.44824049374179142</v>
      </c>
      <c r="CH60" s="89">
        <f t="shared" si="19"/>
        <v>80.916754744604916</v>
      </c>
      <c r="CI60" s="90">
        <f t="shared" si="19"/>
        <v>2.0452296421327034</v>
      </c>
      <c r="CJ60" s="91">
        <f t="shared" si="19"/>
        <v>2.5000000000000001E-2</v>
      </c>
      <c r="CK60" s="30"/>
      <c r="CL60" s="8"/>
      <c r="CM60" s="74" t="str">
        <f>SCORECHART!BU172</f>
        <v>x</v>
      </c>
      <c r="CN60" s="74" t="str">
        <f>SCORECHART!BV172</f>
        <v>raw scale1&amp;2</v>
      </c>
      <c r="CO60" s="8"/>
      <c r="CP60" s="32" t="s">
        <v>29</v>
      </c>
      <c r="CQ60" s="8"/>
      <c r="CR60" s="38">
        <f t="shared" si="13"/>
        <v>-2.6250000000000013</v>
      </c>
      <c r="CS60" s="78">
        <f t="shared" si="11"/>
        <v>1.6159262617869114E-2</v>
      </c>
      <c r="CT60" s="78" cm="1">
        <f t="array" ref="CT60">_xlfn.IFS(
    FALSE, N("Check if X1 shading is ON"),
    $CT$49&lt;&gt;"x", NA(),
    FALSE, N("Check if case is 'LEFT' and x axis value less than z score"),
    AND($CE$68 = "LEFT", $CR60 &lt; IF($CI$68="", 0, $CI$68)), $CS60,
    FALSE, N("Check if case is 'RIGHT' and x axis value greater than z score"),
    AND($CE$68 = "RIGHT", $CR60 &gt; IF($CI$68="", 0, $CI$68)), $CS60,
    FALSE, N("Check if case is 'TWO' and both directions"),
    AND(
        $CE$68 = "TWO",
        OR($CR60 &lt; -ABS($CI$68), $CR60 &gt; ABS($CI$69))
    ), $CS60,
    FALSE, N("Default case: Return NA()"),
    TRUE, NA()
)</f>
        <v>1.6159262617869114E-2</v>
      </c>
      <c r="CU60" s="78" t="e" cm="1">
        <f t="array" ref="CU60">_xlfn.IFS(
    FALSE, N("Check if X1 shading is ON"),
    $CT$49&lt;&gt;"x", NA(),
    FALSE, N("Check if case is 'LEFT' and x axis value less than z score"),
    AND($CE$69 = "LEFT", $CR60 &lt; IF($CI$69="", 0, $CI$69)), $CS60,
    FALSE, N("Check if case is 'RIGHT' and x axis value greater than z score"),
    AND($CE$69 = "RIGHT", $CR60 &gt; IF($CI$69="", 0, $CI$69)), $CS60,
    FALSE, N("Default case: Return NA()"),
    TRUE, NA()
)</f>
        <v>#N/A</v>
      </c>
      <c r="CV60" s="78" t="e" cm="1">
        <f t="array" ref="CV60">_xlfn.IFS(
    FALSE, N("Check if X1 shading is ON"),
    $CV$49&lt;&gt;"x", NA(),
    FALSE, N("Check if case is 'LEFT' and x axis value less than z score"),
    AND($CE$72 = "LEFT", $CR60 &lt; IF($CI$72="", 0, $CI$72)), $CS60,
    FALSE, N("Check if case is 'RIGHT' and x axis value greater than z score"),
    AND($CE$72 = "RIGHT", $CR60 &gt; IF($CI$72="", 0, $CI$72)), $CS60,
    FALSE, N("Check if case is 'TWO' and both directions"),
    AND(
        $CE$72 = "TWO",
        OR($CR60 &lt; -ABS($CI$72), $CR60 &gt; ABS($CI$72))
    ), $CS60,
    FALSE, N("Default case: Return NA()"),
    TRUE, NA()
)</f>
        <v>#N/A</v>
      </c>
      <c r="CW60" s="30"/>
      <c r="CX60" s="66">
        <v>0.33333333333333115</v>
      </c>
      <c r="CY60" s="66">
        <v>6.2000000000000006E-2</v>
      </c>
      <c r="CZ60" s="66">
        <f t="shared" si="5"/>
        <v>6.2000000000000006E-2</v>
      </c>
      <c r="DA60" s="66" t="str">
        <f t="shared" si="6"/>
        <v>x̅</v>
      </c>
    </row>
    <row r="61" spans="1:105" ht="16" x14ac:dyDescent="0.2">
      <c r="A61"/>
      <c r="B61" s="30"/>
      <c r="C61" s="26"/>
      <c r="D61" s="8"/>
      <c r="E61" s="8"/>
      <c r="F61" s="42" t="str">
        <f t="shared" ref="F61:K61" si="20">F52</f>
        <v>shading</v>
      </c>
      <c r="G61" s="42" t="str">
        <f t="shared" si="20"/>
        <v>hypothesized mean</v>
      </c>
      <c r="H61" s="42" t="str">
        <f t="shared" si="20"/>
        <v>expected variability</v>
      </c>
      <c r="I61" s="42" t="str">
        <f t="shared" si="20"/>
        <v>raw sample mean &gt;&gt;</v>
      </c>
      <c r="J61" s="42" t="str">
        <f t="shared" si="20"/>
        <v>standardized test stat &gt;&gt;</v>
      </c>
      <c r="K61" s="42" t="str">
        <f t="shared" si="20"/>
        <v>&gt;&gt; probability</v>
      </c>
      <c r="L61" s="30"/>
      <c r="M61" s="8"/>
      <c r="N61" s="74" t="str">
        <f t="shared" si="14"/>
        <v>x</v>
      </c>
      <c r="O61" s="74" t="str">
        <f t="shared" si="15"/>
        <v>pt labels</v>
      </c>
      <c r="P61" s="8"/>
      <c r="Q61" s="32" t="s">
        <v>33</v>
      </c>
      <c r="R61" s="8"/>
      <c r="S61" s="38">
        <f t="shared" si="9"/>
        <v>-2.5416666666666683</v>
      </c>
      <c r="T61" s="78">
        <f t="shared" si="10"/>
        <v>1.9366142829364091E-2</v>
      </c>
      <c r="U61" s="78" cm="1">
        <f t="array" ref="U61">_xlfn.IFS(
    FALSE, N("Check if X1 shading is ON"),
    $U$48&lt;&gt;"x", NA(),
    FALSE, N("Check if case is 'LEFT' and x axis value less than z score"),
    AND($F$67 = "LEFT", $S61 &lt; IF($J$67="", 0, $J$67)), $T61,
    FALSE, N("Check if case is 'RIGHT' and x axis value greater than z score"),
    AND($F$67 = "RIGHT", $S61 &gt; IF($J$67="", 0, $J$67)), $T61,
    FALSE, N("Check if case is 'TWO' and both directions"),
    AND(
        $F$67 = "TWO",
        OR($S61 &lt; -ABS($J$67), $S61 &gt; ABS($J$68))
    ), $T61,
    FALSE, N("Default case: Return NA()"),
    TRUE, NA()
)</f>
        <v>1.9366142829364091E-2</v>
      </c>
      <c r="V61" s="78" t="e" cm="1">
        <f t="array" ref="V61">_xlfn.IFS(
    FALSE, N("Check if X1 shading is ON"),
    $U$48&lt;&gt;"x", NA(),
    FALSE, N("Check if case is 'LEFT' and x axis value less than z score"),
    AND($F$68 = "LEFT", $S61 &lt; IF($J$68="", 0, $J$68)), $T61,
    FALSE, N("Check if case is 'RIGHT' and x axis value greater than z score"),
    AND($F$68 = "RIGHT", $S61 &gt; IF($J$68="", 0, $J$68)), $T61,
    FALSE, N("Default case: Return NA()"),
    TRUE, NA()
)</f>
        <v>#N/A</v>
      </c>
      <c r="W61" s="78" t="e" cm="1">
        <f t="array" ref="W61">_xlfn.IFS(
    FALSE, N("Check if X1 shading is ON"),
    $W$48&lt;&gt;"x", NA(),
    FALSE, N("Check if case is 'LEFT' and x axis value less than z score"),
    AND($F$71 = "LEFT", $S61 &lt; IF($J$71="", 0, $J$71)), $T61,
    FALSE, N("Check if case is 'RIGHT' and x axis value greater than z score"),
    AND($F$71 = "RIGHT", $S61 &gt; IF($J$71="", 0, $J$71)), $T61,
    FALSE, N("Check if case is 'TWO' and both directions"),
    AND(
        $F$71 = "TWO",
        OR($S61 &lt; -ABS($J$71), $S61 &gt; ABS($J$71))
    ), $T61,
    FALSE, N("Default case: Return NA()"),
    TRUE, NA()
)</f>
        <v>#N/A</v>
      </c>
      <c r="X61" s="30"/>
      <c r="Y61" s="66">
        <v>0.66666666666666441</v>
      </c>
      <c r="Z61" s="66">
        <v>6.2000000000000006E-2</v>
      </c>
      <c r="AA61" s="66">
        <f t="shared" si="0"/>
        <v>6.2000000000000006E-2</v>
      </c>
      <c r="AB61" s="66" t="str">
        <f t="shared" si="4"/>
        <v>x̅</v>
      </c>
      <c r="CA61" s="30"/>
      <c r="CB61" s="26"/>
      <c r="CC61" s="8"/>
      <c r="CD61" s="8"/>
      <c r="CE61" s="8"/>
      <c r="CF61" s="8"/>
      <c r="CG61" s="8"/>
      <c r="CH61" s="8"/>
      <c r="CI61" s="8"/>
      <c r="CJ61" s="8"/>
      <c r="CK61" s="30"/>
      <c r="CL61" s="8"/>
      <c r="CM61" s="74" t="str">
        <f>SCORECHART!BU173</f>
        <v>x</v>
      </c>
      <c r="CN61" s="74" t="str">
        <f>SCORECHART!BV173</f>
        <v>stdev1&amp;2</v>
      </c>
      <c r="CO61" s="8"/>
      <c r="CP61" s="32" t="s">
        <v>14</v>
      </c>
      <c r="CQ61" s="8"/>
      <c r="CR61" s="38">
        <f t="shared" si="13"/>
        <v>-2.5833333333333348</v>
      </c>
      <c r="CS61" s="78">
        <f t="shared" si="11"/>
        <v>1.7698267413433118E-2</v>
      </c>
      <c r="CT61" s="78" cm="1">
        <f t="array" ref="CT61">_xlfn.IFS(
    FALSE, N("Check if X1 shading is ON"),
    $CT$49&lt;&gt;"x", NA(),
    FALSE, N("Check if case is 'LEFT' and x axis value less than z score"),
    AND($CE$68 = "LEFT", $CR61 &lt; IF($CI$68="", 0, $CI$68)), $CS61,
    FALSE, N("Check if case is 'RIGHT' and x axis value greater than z score"),
    AND($CE$68 = "RIGHT", $CR61 &gt; IF($CI$68="", 0, $CI$68)), $CS61,
    FALSE, N("Check if case is 'TWO' and both directions"),
    AND(
        $CE$68 = "TWO",
        OR($CR61 &lt; -ABS($CI$68), $CR61 &gt; ABS($CI$69))
    ), $CS61,
    FALSE, N("Default case: Return NA()"),
    TRUE, NA()
)</f>
        <v>1.7698267413433118E-2</v>
      </c>
      <c r="CU61" s="78" t="e" cm="1">
        <f t="array" ref="CU61">_xlfn.IFS(
    FALSE, N("Check if X1 shading is ON"),
    $CT$49&lt;&gt;"x", NA(),
    FALSE, N("Check if case is 'LEFT' and x axis value less than z score"),
    AND($CE$69 = "LEFT", $CR61 &lt; IF($CI$69="", 0, $CI$69)), $CS61,
    FALSE, N("Check if case is 'RIGHT' and x axis value greater than z score"),
    AND($CE$69 = "RIGHT", $CR61 &gt; IF($CI$69="", 0, $CI$69)), $CS61,
    FALSE, N("Default case: Return NA()"),
    TRUE, NA()
)</f>
        <v>#N/A</v>
      </c>
      <c r="CV61" s="78" t="e" cm="1">
        <f t="array" ref="CV61">_xlfn.IFS(
    FALSE, N("Check if X1 shading is ON"),
    $CV$49&lt;&gt;"x", NA(),
    FALSE, N("Check if case is 'LEFT' and x axis value less than z score"),
    AND($CE$72 = "LEFT", $CR61 &lt; IF($CI$72="", 0, $CI$72)), $CS61,
    FALSE, N("Check if case is 'RIGHT' and x axis value greater than z score"),
    AND($CE$72 = "RIGHT", $CR61 &gt; IF($CI$72="", 0, $CI$72)), $CS61,
    FALSE, N("Check if case is 'TWO' and both directions"),
    AND(
        $CE$72 = "TWO",
        OR($CR61 &lt; -ABS($CI$72), $CR61 &gt; ABS($CI$72))
    ), $CS61,
    FALSE, N("Default case: Return NA()"),
    TRUE, NA()
)</f>
        <v>#N/A</v>
      </c>
      <c r="CW61" s="30"/>
      <c r="CX61" s="66">
        <v>0.49999999999999789</v>
      </c>
      <c r="CY61" s="66">
        <v>6.2000000000000006E-2</v>
      </c>
      <c r="CZ61" s="66">
        <f t="shared" si="5"/>
        <v>6.2000000000000006E-2</v>
      </c>
      <c r="DA61" s="66" t="str">
        <f t="shared" si="6"/>
        <v>x̅</v>
      </c>
    </row>
    <row r="62" spans="1:105" ht="16" x14ac:dyDescent="0.2">
      <c r="A62"/>
      <c r="B62" s="30"/>
      <c r="C62" s="32">
        <f>C53</f>
        <v>30</v>
      </c>
      <c r="D62" s="42" t="str">
        <f t="shared" ref="D62:K62" si="21">IF(D53="","",D53)</f>
        <v>T x̅</v>
      </c>
      <c r="E62" s="42" t="str">
        <f t="shared" si="21"/>
        <v>new sample x̅</v>
      </c>
      <c r="F62" s="42" t="str">
        <f t="shared" si="21"/>
        <v>right</v>
      </c>
      <c r="G62" s="43">
        <f t="shared" si="21"/>
        <v>80</v>
      </c>
      <c r="H62" s="92">
        <f t="shared" si="21"/>
        <v>0.44824049374179142</v>
      </c>
      <c r="I62" s="89">
        <f t="shared" si="21"/>
        <v>81.2</v>
      </c>
      <c r="J62" s="90">
        <f t="shared" si="21"/>
        <v>2.6771342990070459</v>
      </c>
      <c r="K62" s="91">
        <f t="shared" si="21"/>
        <v>6.046112395887167E-3</v>
      </c>
      <c r="L62" s="30"/>
      <c r="M62" s="8"/>
      <c r="N62" s="74" t="str">
        <f t="shared" si="14"/>
        <v>x</v>
      </c>
      <c r="O62" s="74" t="str">
        <f t="shared" si="15"/>
        <v>-pt probabilities</v>
      </c>
      <c r="P62" s="8"/>
      <c r="Q62" s="32" t="s">
        <v>38</v>
      </c>
      <c r="R62" s="8"/>
      <c r="S62" s="38">
        <f t="shared" si="9"/>
        <v>-2.5000000000000018</v>
      </c>
      <c r="T62" s="78">
        <f t="shared" si="10"/>
        <v>2.1171422415414563E-2</v>
      </c>
      <c r="U62" s="78" cm="1">
        <f t="array" ref="U62">_xlfn.IFS(
    FALSE, N("Check if X1 shading is ON"),
    $U$48&lt;&gt;"x", NA(),
    FALSE, N("Check if case is 'LEFT' and x axis value less than z score"),
    AND($F$67 = "LEFT", $S62 &lt; IF($J$67="", 0, $J$67)), $T62,
    FALSE, N("Check if case is 'RIGHT' and x axis value greater than z score"),
    AND($F$67 = "RIGHT", $S62 &gt; IF($J$67="", 0, $J$67)), $T62,
    FALSE, N("Check if case is 'TWO' and both directions"),
    AND(
        $F$67 = "TWO",
        OR($S62 &lt; -ABS($J$67), $S62 &gt; ABS($J$68))
    ), $T62,
    FALSE, N("Default case: Return NA()"),
    TRUE, NA()
)</f>
        <v>2.1171422415414563E-2</v>
      </c>
      <c r="V62" s="78" t="e" cm="1">
        <f t="array" ref="V62">_xlfn.IFS(
    FALSE, N("Check if X1 shading is ON"),
    $U$48&lt;&gt;"x", NA(),
    FALSE, N("Check if case is 'LEFT' and x axis value less than z score"),
    AND($F$68 = "LEFT", $S62 &lt; IF($J$68="", 0, $J$68)), $T62,
    FALSE, N("Check if case is 'RIGHT' and x axis value greater than z score"),
    AND($F$68 = "RIGHT", $S62 &gt; IF($J$68="", 0, $J$68)), $T62,
    FALSE, N("Default case: Return NA()"),
    TRUE, NA()
)</f>
        <v>#N/A</v>
      </c>
      <c r="W62" s="78" t="e" cm="1">
        <f t="array" ref="W62">_xlfn.IFS(
    FALSE, N("Check if X1 shading is ON"),
    $W$48&lt;&gt;"x", NA(),
    FALSE, N("Check if case is 'LEFT' and x axis value less than z score"),
    AND($F$71 = "LEFT", $S62 &lt; IF($J$71="", 0, $J$71)), $T62,
    FALSE, N("Check if case is 'RIGHT' and x axis value greater than z score"),
    AND($F$71 = "RIGHT", $S62 &gt; IF($J$71="", 0, $J$71)), $T62,
    FALSE, N("Check if case is 'TWO' and both directions"),
    AND(
        $F$71 = "TWO",
        OR($S62 &lt; -ABS($J$71), $S62 &gt; ABS($J$71))
    ), $T62,
    FALSE, N("Default case: Return NA()"),
    TRUE, NA()
)</f>
        <v>#N/A</v>
      </c>
      <c r="X62" s="30"/>
      <c r="Y62" s="66">
        <v>0.83333333333333093</v>
      </c>
      <c r="Z62" s="66">
        <v>6.2000000000000006E-2</v>
      </c>
      <c r="AA62" s="66">
        <f t="shared" si="0"/>
        <v>6.2000000000000006E-2</v>
      </c>
      <c r="AB62" s="66" t="str">
        <f t="shared" si="4"/>
        <v>x̅</v>
      </c>
      <c r="CA62" s="30"/>
      <c r="CB62" s="26"/>
      <c r="CC62" s="8"/>
      <c r="CD62" s="8"/>
      <c r="CE62" s="42" t="str">
        <f t="shared" ref="CE62:CJ62" si="22">CE53</f>
        <v>shading</v>
      </c>
      <c r="CF62" s="42" t="str">
        <f t="shared" si="22"/>
        <v>hypothesized mean</v>
      </c>
      <c r="CG62" s="42" t="str">
        <f t="shared" si="22"/>
        <v>expected variability</v>
      </c>
      <c r="CH62" s="42" t="str">
        <f t="shared" si="22"/>
        <v>raw sample mean &gt;&gt;</v>
      </c>
      <c r="CI62" s="42" t="str">
        <f t="shared" si="22"/>
        <v>standardized test stat &gt;&gt;</v>
      </c>
      <c r="CJ62" s="42" t="str">
        <f t="shared" si="22"/>
        <v>&gt;&gt; probability</v>
      </c>
      <c r="CK62" s="30"/>
      <c r="CL62" s="8"/>
      <c r="CM62" s="74" t="str">
        <f>SCORECHART!BU174</f>
        <v>x</v>
      </c>
      <c r="CN62" s="74" t="str">
        <f>SCORECHART!BV174</f>
        <v>pt labels</v>
      </c>
      <c r="CO62" s="8"/>
      <c r="CP62" s="32" t="s">
        <v>33</v>
      </c>
      <c r="CQ62" s="8"/>
      <c r="CR62" s="38">
        <f t="shared" si="13"/>
        <v>-2.5416666666666683</v>
      </c>
      <c r="CS62" s="78">
        <f t="shared" si="11"/>
        <v>1.9366142829364091E-2</v>
      </c>
      <c r="CT62" s="78" cm="1">
        <f t="array" ref="CT62">_xlfn.IFS(
    FALSE, N("Check if X1 shading is ON"),
    $CT$49&lt;&gt;"x", NA(),
    FALSE, N("Check if case is 'LEFT' and x axis value less than z score"),
    AND($CE$68 = "LEFT", $CR62 &lt; IF($CI$68="", 0, $CI$68)), $CS62,
    FALSE, N("Check if case is 'RIGHT' and x axis value greater than z score"),
    AND($CE$68 = "RIGHT", $CR62 &gt; IF($CI$68="", 0, $CI$68)), $CS62,
    FALSE, N("Check if case is 'TWO' and both directions"),
    AND(
        $CE$68 = "TWO",
        OR($CR62 &lt; -ABS($CI$68), $CR62 &gt; ABS($CI$69))
    ), $CS62,
    FALSE, N("Default case: Return NA()"),
    TRUE, NA()
)</f>
        <v>1.9366142829364091E-2</v>
      </c>
      <c r="CU62" s="78" t="e" cm="1">
        <f t="array" ref="CU62">_xlfn.IFS(
    FALSE, N("Check if X1 shading is ON"),
    $CT$49&lt;&gt;"x", NA(),
    FALSE, N("Check if case is 'LEFT' and x axis value less than z score"),
    AND($CE$69 = "LEFT", $CR62 &lt; IF($CI$69="", 0, $CI$69)), $CS62,
    FALSE, N("Check if case is 'RIGHT' and x axis value greater than z score"),
    AND($CE$69 = "RIGHT", $CR62 &gt; IF($CI$69="", 0, $CI$69)), $CS62,
    FALSE, N("Default case: Return NA()"),
    TRUE, NA()
)</f>
        <v>#N/A</v>
      </c>
      <c r="CV62" s="78" t="e" cm="1">
        <f t="array" ref="CV62">_xlfn.IFS(
    FALSE, N("Check if X1 shading is ON"),
    $CV$49&lt;&gt;"x", NA(),
    FALSE, N("Check if case is 'LEFT' and x axis value less than z score"),
    AND($CE$72 = "LEFT", $CR62 &lt; IF($CI$72="", 0, $CI$72)), $CS62,
    FALSE, N("Check if case is 'RIGHT' and x axis value greater than z score"),
    AND($CE$72 = "RIGHT", $CR62 &gt; IF($CI$72="", 0, $CI$72)), $CS62,
    FALSE, N("Check if case is 'TWO' and both directions"),
    AND(
        $CE$72 = "TWO",
        OR($CR62 &lt; -ABS($CI$72), $CR62 &gt; ABS($CI$72))
    ), $CS62,
    FALSE, N("Default case: Return NA()"),
    TRUE, NA()
)</f>
        <v>#N/A</v>
      </c>
      <c r="CW62" s="30"/>
      <c r="CX62" s="66">
        <v>0.66666666666666441</v>
      </c>
      <c r="CY62" s="66">
        <v>6.2000000000000006E-2</v>
      </c>
      <c r="CZ62" s="66">
        <f t="shared" si="5"/>
        <v>6.2000000000000006E-2</v>
      </c>
      <c r="DA62" s="66" t="str">
        <f t="shared" si="6"/>
        <v>x̅</v>
      </c>
    </row>
    <row r="63" spans="1:105" ht="16" x14ac:dyDescent="0.2">
      <c r="A63"/>
      <c r="B63" s="30"/>
      <c r="C63" s="26"/>
      <c r="D63" s="67"/>
      <c r="E63" s="67"/>
      <c r="F63" s="8"/>
      <c r="G63" s="8"/>
      <c r="H63" s="8"/>
      <c r="I63" s="8"/>
      <c r="J63" s="8"/>
      <c r="K63" s="8"/>
      <c r="L63" s="30"/>
      <c r="M63" s="8"/>
      <c r="N63" s="74" t="str">
        <f t="shared" si="14"/>
        <v>x</v>
      </c>
      <c r="O63" s="74" t="str">
        <f t="shared" si="15"/>
        <v>shading</v>
      </c>
      <c r="P63" s="8"/>
      <c r="Q63" s="32" t="s">
        <v>60</v>
      </c>
      <c r="R63" s="8"/>
      <c r="S63" s="38">
        <f t="shared" si="9"/>
        <v>-2.4583333333333353</v>
      </c>
      <c r="T63" s="78">
        <f t="shared" si="10"/>
        <v>2.3122926697242353E-2</v>
      </c>
      <c r="U63" s="78" cm="1">
        <f t="array" ref="U63">_xlfn.IFS(
    FALSE, N("Check if X1 shading is ON"),
    $U$48&lt;&gt;"x", NA(),
    FALSE, N("Check if case is 'LEFT' and x axis value less than z score"),
    AND($F$67 = "LEFT", $S63 &lt; IF($J$67="", 0, $J$67)), $T63,
    FALSE, N("Check if case is 'RIGHT' and x axis value greater than z score"),
    AND($F$67 = "RIGHT", $S63 &gt; IF($J$67="", 0, $J$67)), $T63,
    FALSE, N("Check if case is 'TWO' and both directions"),
    AND(
        $F$67 = "TWO",
        OR($S63 &lt; -ABS($J$67), $S63 &gt; ABS($J$68))
    ), $T63,
    FALSE, N("Default case: Return NA()"),
    TRUE, NA()
)</f>
        <v>2.3122926697242353E-2</v>
      </c>
      <c r="V63" s="78" t="e" cm="1">
        <f t="array" ref="V63">_xlfn.IFS(
    FALSE, N("Check if X1 shading is ON"),
    $U$48&lt;&gt;"x", NA(),
    FALSE, N("Check if case is 'LEFT' and x axis value less than z score"),
    AND($F$68 = "LEFT", $S63 &lt; IF($J$68="", 0, $J$68)), $T63,
    FALSE, N("Check if case is 'RIGHT' and x axis value greater than z score"),
    AND($F$68 = "RIGHT", $S63 &gt; IF($J$68="", 0, $J$68)), $T63,
    FALSE, N("Default case: Return NA()"),
    TRUE, NA()
)</f>
        <v>#N/A</v>
      </c>
      <c r="W63" s="78" t="e" cm="1">
        <f t="array" ref="W63">_xlfn.IFS(
    FALSE, N("Check if X1 shading is ON"),
    $W$48&lt;&gt;"x", NA(),
    FALSE, N("Check if case is 'LEFT' and x axis value less than z score"),
    AND($F$71 = "LEFT", $S63 &lt; IF($J$71="", 0, $J$71)), $T63,
    FALSE, N("Check if case is 'RIGHT' and x axis value greater than z score"),
    AND($F$71 = "RIGHT", $S63 &gt; IF($J$71="", 0, $J$71)), $T63,
    FALSE, N("Check if case is 'TWO' and both directions"),
    AND(
        $F$71 = "TWO",
        OR($S63 &lt; -ABS($J$71), $S63 &gt; ABS($J$71))
    ), $T63,
    FALSE, N("Default case: Return NA()"),
    TRUE, NA()
)</f>
        <v>#N/A</v>
      </c>
      <c r="X63" s="30"/>
      <c r="Y63" s="66">
        <v>1.1666666666666643</v>
      </c>
      <c r="Z63" s="66">
        <v>6.2000000000000006E-2</v>
      </c>
      <c r="AA63" s="66">
        <f t="shared" si="0"/>
        <v>6.2000000000000006E-2</v>
      </c>
      <c r="AB63" s="66" t="str">
        <f t="shared" si="4"/>
        <v>x̅</v>
      </c>
      <c r="CA63" s="30"/>
      <c r="CB63" s="32">
        <f>CB54</f>
        <v>30</v>
      </c>
      <c r="CC63" s="42" t="str">
        <f t="shared" ref="CC63:CJ63" si="23">IF(CC54="","",CC54)</f>
        <v>T x̅</v>
      </c>
      <c r="CD63" s="42" t="str">
        <f t="shared" si="23"/>
        <v>new sample x̅</v>
      </c>
      <c r="CE63" s="42" t="str">
        <f t="shared" si="23"/>
        <v>right</v>
      </c>
      <c r="CF63" s="43">
        <f t="shared" si="23"/>
        <v>80</v>
      </c>
      <c r="CG63" s="92">
        <f t="shared" si="23"/>
        <v>0.44824049374179142</v>
      </c>
      <c r="CH63" s="89">
        <f t="shared" si="23"/>
        <v>81.2</v>
      </c>
      <c r="CI63" s="90">
        <f t="shared" si="23"/>
        <v>2.6771342990070459</v>
      </c>
      <c r="CJ63" s="91">
        <f t="shared" si="23"/>
        <v>6.046112395887167E-3</v>
      </c>
      <c r="CK63" s="30"/>
      <c r="CL63" s="8"/>
      <c r="CM63" s="74" t="str">
        <f>SCORECHART!BU175</f>
        <v>x</v>
      </c>
      <c r="CN63" s="74" t="str">
        <f>SCORECHART!BV175</f>
        <v>-pt probabilities</v>
      </c>
      <c r="CO63" s="8"/>
      <c r="CP63" s="32" t="s">
        <v>38</v>
      </c>
      <c r="CQ63" s="8"/>
      <c r="CR63" s="38">
        <f t="shared" si="13"/>
        <v>-2.5000000000000018</v>
      </c>
      <c r="CS63" s="78">
        <f t="shared" si="11"/>
        <v>2.1171422415414563E-2</v>
      </c>
      <c r="CT63" s="78" cm="1">
        <f t="array" ref="CT63">_xlfn.IFS(
    FALSE, N("Check if X1 shading is ON"),
    $CT$49&lt;&gt;"x", NA(),
    FALSE, N("Check if case is 'LEFT' and x axis value less than z score"),
    AND($CE$68 = "LEFT", $CR63 &lt; IF($CI$68="", 0, $CI$68)), $CS63,
    FALSE, N("Check if case is 'RIGHT' and x axis value greater than z score"),
    AND($CE$68 = "RIGHT", $CR63 &gt; IF($CI$68="", 0, $CI$68)), $CS63,
    FALSE, N("Check if case is 'TWO' and both directions"),
    AND(
        $CE$68 = "TWO",
        OR($CR63 &lt; -ABS($CI$68), $CR63 &gt; ABS($CI$69))
    ), $CS63,
    FALSE, N("Default case: Return NA()"),
    TRUE, NA()
)</f>
        <v>2.1171422415414563E-2</v>
      </c>
      <c r="CU63" s="78" t="e" cm="1">
        <f t="array" ref="CU63">_xlfn.IFS(
    FALSE, N("Check if X1 shading is ON"),
    $CT$49&lt;&gt;"x", NA(),
    FALSE, N("Check if case is 'LEFT' and x axis value less than z score"),
    AND($CE$69 = "LEFT", $CR63 &lt; IF($CI$69="", 0, $CI$69)), $CS63,
    FALSE, N("Check if case is 'RIGHT' and x axis value greater than z score"),
    AND($CE$69 = "RIGHT", $CR63 &gt; IF($CI$69="", 0, $CI$69)), $CS63,
    FALSE, N("Default case: Return NA()"),
    TRUE, NA()
)</f>
        <v>#N/A</v>
      </c>
      <c r="CV63" s="78" t="e" cm="1">
        <f t="array" ref="CV63">_xlfn.IFS(
    FALSE, N("Check if X1 shading is ON"),
    $CV$49&lt;&gt;"x", NA(),
    FALSE, N("Check if case is 'LEFT' and x axis value less than z score"),
    AND($CE$72 = "LEFT", $CR63 &lt; IF($CI$72="", 0, $CI$72)), $CS63,
    FALSE, N("Check if case is 'RIGHT' and x axis value greater than z score"),
    AND($CE$72 = "RIGHT", $CR63 &gt; IF($CI$72="", 0, $CI$72)), $CS63,
    FALSE, N("Check if case is 'TWO' and both directions"),
    AND(
        $CE$72 = "TWO",
        OR($CR63 &lt; -ABS($CI$72), $CR63 &gt; ABS($CI$72))
    ), $CS63,
    FALSE, N("Default case: Return NA()"),
    TRUE, NA()
)</f>
        <v>#N/A</v>
      </c>
      <c r="CW63" s="30"/>
      <c r="CX63" s="66">
        <v>0.83333333333333093</v>
      </c>
      <c r="CY63" s="66">
        <v>6.2000000000000006E-2</v>
      </c>
      <c r="CZ63" s="66">
        <f t="shared" si="5"/>
        <v>6.2000000000000006E-2</v>
      </c>
      <c r="DA63" s="66" t="str">
        <f t="shared" si="6"/>
        <v>x̅</v>
      </c>
    </row>
    <row r="64" spans="1:105" ht="16" x14ac:dyDescent="0.2">
      <c r="A64"/>
      <c r="B64" s="30"/>
      <c r="C64" s="26"/>
      <c r="D64" s="26"/>
      <c r="E64" s="26"/>
      <c r="F64" s="26"/>
      <c r="G64" s="37"/>
      <c r="H64" s="37"/>
      <c r="I64" s="37"/>
      <c r="J64" s="38"/>
      <c r="K64" s="39"/>
      <c r="L64" s="30"/>
      <c r="M64" s="8"/>
      <c r="N64" s="74">
        <f t="shared" si="14"/>
        <v>0</v>
      </c>
      <c r="O64" s="74" t="str">
        <f t="shared" si="15"/>
        <v>-pt raw values</v>
      </c>
      <c r="P64" s="8"/>
      <c r="Q64" s="98" t="s">
        <v>61</v>
      </c>
      <c r="R64" s="8"/>
      <c r="S64" s="38">
        <f t="shared" si="9"/>
        <v>-2.4166666666666687</v>
      </c>
      <c r="T64" s="78">
        <f t="shared" si="10"/>
        <v>2.5229736994620458E-2</v>
      </c>
      <c r="U64" s="78" cm="1">
        <f t="array" ref="U64">_xlfn.IFS(
    FALSE, N("Check if X1 shading is ON"),
    $U$48&lt;&gt;"x", NA(),
    FALSE, N("Check if case is 'LEFT' and x axis value less than z score"),
    AND($F$67 = "LEFT", $S64 &lt; IF($J$67="", 0, $J$67)), $T64,
    FALSE, N("Check if case is 'RIGHT' and x axis value greater than z score"),
    AND($F$67 = "RIGHT", $S64 &gt; IF($J$67="", 0, $J$67)), $T64,
    FALSE, N("Check if case is 'TWO' and both directions"),
    AND(
        $F$67 = "TWO",
        OR($S64 &lt; -ABS($J$67), $S64 &gt; ABS($J$68))
    ), $T64,
    FALSE, N("Default case: Return NA()"),
    TRUE, NA()
)</f>
        <v>2.5229736994620458E-2</v>
      </c>
      <c r="V64" s="78" t="e" cm="1">
        <f t="array" ref="V64">_xlfn.IFS(
    FALSE, N("Check if X1 shading is ON"),
    $U$48&lt;&gt;"x", NA(),
    FALSE, N("Check if case is 'LEFT' and x axis value less than z score"),
    AND($F$68 = "LEFT", $S64 &lt; IF($J$68="", 0, $J$68)), $T64,
    FALSE, N("Check if case is 'RIGHT' and x axis value greater than z score"),
    AND($F$68 = "RIGHT", $S64 &gt; IF($J$68="", 0, $J$68)), $T64,
    FALSE, N("Default case: Return NA()"),
    TRUE, NA()
)</f>
        <v>#N/A</v>
      </c>
      <c r="W64" s="78" t="e" cm="1">
        <f t="array" ref="W64">_xlfn.IFS(
    FALSE, N("Check if X1 shading is ON"),
    $W$48&lt;&gt;"x", NA(),
    FALSE, N("Check if case is 'LEFT' and x axis value less than z score"),
    AND($F$71 = "LEFT", $S64 &lt; IF($J$71="", 0, $J$71)), $T64,
    FALSE, N("Check if case is 'RIGHT' and x axis value greater than z score"),
    AND($F$71 = "RIGHT", $S64 &gt; IF($J$71="", 0, $J$71)), $T64,
    FALSE, N("Check if case is 'TWO' and both directions"),
    AND(
        $F$71 = "TWO",
        OR($S64 &lt; -ABS($J$71), $S64 &gt; ABS($J$71))
    ), $T64,
    FALSE, N("Default case: Return NA()"),
    TRUE, NA()
)</f>
        <v>#N/A</v>
      </c>
      <c r="X64" s="30"/>
      <c r="Y64" s="66">
        <v>1.3333333333333313</v>
      </c>
      <c r="Z64" s="66">
        <v>6.2000000000000006E-2</v>
      </c>
      <c r="AA64" s="66">
        <f t="shared" si="0"/>
        <v>6.2000000000000006E-2</v>
      </c>
      <c r="AB64" s="66" t="str">
        <f t="shared" si="4"/>
        <v>x̅</v>
      </c>
      <c r="CA64" s="30"/>
      <c r="CB64" s="26"/>
      <c r="CC64" s="67"/>
      <c r="CD64" s="67"/>
      <c r="CE64" s="8"/>
      <c r="CF64" s="8"/>
      <c r="CG64" s="8"/>
      <c r="CH64" s="8"/>
      <c r="CI64" s="8"/>
      <c r="CJ64" s="8"/>
      <c r="CK64" s="30"/>
      <c r="CL64" s="8"/>
      <c r="CM64" s="74" t="str">
        <f>SCORECHART!BU176</f>
        <v>x</v>
      </c>
      <c r="CN64" s="74" t="str">
        <f>SCORECHART!BV176</f>
        <v>shading</v>
      </c>
      <c r="CO64" s="8"/>
      <c r="CP64" s="32" t="s">
        <v>60</v>
      </c>
      <c r="CQ64" s="8"/>
      <c r="CR64" s="38">
        <f t="shared" si="13"/>
        <v>-2.4583333333333353</v>
      </c>
      <c r="CS64" s="78">
        <f t="shared" si="11"/>
        <v>2.3122926697242353E-2</v>
      </c>
      <c r="CT64" s="78" cm="1">
        <f t="array" ref="CT64">_xlfn.IFS(
    FALSE, N("Check if X1 shading is ON"),
    $CT$49&lt;&gt;"x", NA(),
    FALSE, N("Check if case is 'LEFT' and x axis value less than z score"),
    AND($CE$68 = "LEFT", $CR64 &lt; IF($CI$68="", 0, $CI$68)), $CS64,
    FALSE, N("Check if case is 'RIGHT' and x axis value greater than z score"),
    AND($CE$68 = "RIGHT", $CR64 &gt; IF($CI$68="", 0, $CI$68)), $CS64,
    FALSE, N("Check if case is 'TWO' and both directions"),
    AND(
        $CE$68 = "TWO",
        OR($CR64 &lt; -ABS($CI$68), $CR64 &gt; ABS($CI$69))
    ), $CS64,
    FALSE, N("Default case: Return NA()"),
    TRUE, NA()
)</f>
        <v>2.3122926697242353E-2</v>
      </c>
      <c r="CU64" s="78" t="e" cm="1">
        <f t="array" ref="CU64">_xlfn.IFS(
    FALSE, N("Check if X1 shading is ON"),
    $CT$49&lt;&gt;"x", NA(),
    FALSE, N("Check if case is 'LEFT' and x axis value less than z score"),
    AND($CE$69 = "LEFT", $CR64 &lt; IF($CI$69="", 0, $CI$69)), $CS64,
    FALSE, N("Check if case is 'RIGHT' and x axis value greater than z score"),
    AND($CE$69 = "RIGHT", $CR64 &gt; IF($CI$69="", 0, $CI$69)), $CS64,
    FALSE, N("Default case: Return NA()"),
    TRUE, NA()
)</f>
        <v>#N/A</v>
      </c>
      <c r="CV64" s="78" t="e" cm="1">
        <f t="array" ref="CV64">_xlfn.IFS(
    FALSE, N("Check if X1 shading is ON"),
    $CV$49&lt;&gt;"x", NA(),
    FALSE, N("Check if case is 'LEFT' and x axis value less than z score"),
    AND($CE$72 = "LEFT", $CR64 &lt; IF($CI$72="", 0, $CI$72)), $CS64,
    FALSE, N("Check if case is 'RIGHT' and x axis value greater than z score"),
    AND($CE$72 = "RIGHT", $CR64 &gt; IF($CI$72="", 0, $CI$72)), $CS64,
    FALSE, N("Check if case is 'TWO' and both directions"),
    AND(
        $CE$72 = "TWO",
        OR($CR64 &lt; -ABS($CI$72), $CR64 &gt; ABS($CI$72))
    ), $CS64,
    FALSE, N("Default case: Return NA()"),
    TRUE, NA()
)</f>
        <v>#N/A</v>
      </c>
      <c r="CW64" s="30"/>
      <c r="CX64" s="66">
        <v>1.1666666666666643</v>
      </c>
      <c r="CY64" s="66">
        <v>6.2000000000000006E-2</v>
      </c>
      <c r="CZ64" s="66">
        <f t="shared" si="5"/>
        <v>6.2000000000000006E-2</v>
      </c>
      <c r="DA64" s="66" t="str">
        <f t="shared" si="6"/>
        <v>x̅</v>
      </c>
    </row>
    <row r="65" spans="1:105" ht="16" x14ac:dyDescent="0.2">
      <c r="A65"/>
      <c r="B65" s="30"/>
      <c r="C65" s="41" t="s">
        <v>75</v>
      </c>
      <c r="D65" s="8"/>
      <c r="E65" s="26"/>
      <c r="F65" s="97"/>
      <c r="G65" s="97"/>
      <c r="H65" s="97"/>
      <c r="I65" s="42" t="str" cm="1">
        <f t="array" ref="I65">_xlfn.IFS(
    ISNUMBER(SEARCH("0", I56)), 0,
    I56="", 0,
    ISNUMBER(SEARCH("x", I56)), "x",
    TRUE, "x"
)</f>
        <v>x</v>
      </c>
      <c r="J65" s="42" t="str" cm="1">
        <f t="array" ref="J65">_xlfn.IFS(
    ISNUMBER(SEARCH("0", J56)), 0,
    J56="", 0,
    ISNUMBER(SEARCH("x", J56)), "x",
    TRUE, "x"
)</f>
        <v>x</v>
      </c>
      <c r="K65" s="42" t="str" cm="1">
        <f t="array" ref="K65">_xlfn.IFS(
    ISNUMBER(SEARCH("0", K56)), 0,
    K56="", 0,
    ISNUMBER(SEARCH("x", K56)), "x",
    TRUE, "x"
)</f>
        <v>x</v>
      </c>
      <c r="L65" s="30"/>
      <c r="M65" s="8"/>
      <c r="N65" s="74">
        <f t="shared" si="14"/>
        <v>0</v>
      </c>
      <c r="O65" s="74" t="str">
        <f t="shared" si="15"/>
        <v>-pt standardized</v>
      </c>
      <c r="P65" s="8"/>
      <c r="Q65" s="98" t="s">
        <v>62</v>
      </c>
      <c r="R65" s="8"/>
      <c r="S65" s="38">
        <f t="shared" si="9"/>
        <v>-2.3750000000000022</v>
      </c>
      <c r="T65" s="78">
        <f t="shared" si="10"/>
        <v>2.75011636428102E-2</v>
      </c>
      <c r="U65" s="78" cm="1">
        <f t="array" ref="U65">_xlfn.IFS(
    FALSE, N("Check if X1 shading is ON"),
    $U$48&lt;&gt;"x", NA(),
    FALSE, N("Check if case is 'LEFT' and x axis value less than z score"),
    AND($F$67 = "LEFT", $S65 &lt; IF($J$67="", 0, $J$67)), $T65,
    FALSE, N("Check if case is 'RIGHT' and x axis value greater than z score"),
    AND($F$67 = "RIGHT", $S65 &gt; IF($J$67="", 0, $J$67)), $T65,
    FALSE, N("Check if case is 'TWO' and both directions"),
    AND(
        $F$67 = "TWO",
        OR($S65 &lt; -ABS($J$67), $S65 &gt; ABS($J$68))
    ), $T65,
    FALSE, N("Default case: Return NA()"),
    TRUE, NA()
)</f>
        <v>2.75011636428102E-2</v>
      </c>
      <c r="V65" s="78" t="e" cm="1">
        <f t="array" ref="V65">_xlfn.IFS(
    FALSE, N("Check if X1 shading is ON"),
    $U$48&lt;&gt;"x", NA(),
    FALSE, N("Check if case is 'LEFT' and x axis value less than z score"),
    AND($F$68 = "LEFT", $S65 &lt; IF($J$68="", 0, $J$68)), $T65,
    FALSE, N("Check if case is 'RIGHT' and x axis value greater than z score"),
    AND($F$68 = "RIGHT", $S65 &gt; IF($J$68="", 0, $J$68)), $T65,
    FALSE, N("Default case: Return NA()"),
    TRUE, NA()
)</f>
        <v>#N/A</v>
      </c>
      <c r="W65" s="78" t="e" cm="1">
        <f t="array" ref="W65">_xlfn.IFS(
    FALSE, N("Check if X1 shading is ON"),
    $W$48&lt;&gt;"x", NA(),
    FALSE, N("Check if case is 'LEFT' and x axis value less than z score"),
    AND($F$71 = "LEFT", $S65 &lt; IF($J$71="", 0, $J$71)), $T65,
    FALSE, N("Check if case is 'RIGHT' and x axis value greater than z score"),
    AND($F$71 = "RIGHT", $S65 &gt; IF($J$71="", 0, $J$71)), $T65,
    FALSE, N("Check if case is 'TWO' and both directions"),
    AND(
        $F$71 = "TWO",
        OR($S65 &lt; -ABS($J$71), $S65 &gt; ABS($J$71))
    ), $T65,
    FALSE, N("Default case: Return NA()"),
    TRUE, NA()
)</f>
        <v>#N/A</v>
      </c>
      <c r="X65" s="30"/>
      <c r="Y65" s="66">
        <v>1.4999999999999982</v>
      </c>
      <c r="Z65" s="66">
        <v>6.2000000000000006E-2</v>
      </c>
      <c r="AA65" s="66">
        <f t="shared" si="0"/>
        <v>6.2000000000000006E-2</v>
      </c>
      <c r="AB65" s="66" t="str">
        <f t="shared" si="4"/>
        <v>x̅</v>
      </c>
      <c r="CA65" s="30"/>
      <c r="CB65" s="26"/>
      <c r="CC65" s="26"/>
      <c r="CD65" s="26"/>
      <c r="CE65" s="26"/>
      <c r="CF65" s="37"/>
      <c r="CG65" s="37"/>
      <c r="CH65" s="37"/>
      <c r="CI65" s="38"/>
      <c r="CJ65" s="39"/>
      <c r="CK65" s="30"/>
      <c r="CL65" s="8"/>
      <c r="CM65" s="74">
        <f>SCORECHART!BU177</f>
        <v>0</v>
      </c>
      <c r="CN65" s="74" t="str">
        <f>SCORECHART!BV177</f>
        <v>-pt raw values</v>
      </c>
      <c r="CO65" s="8"/>
      <c r="CP65" s="98" t="s">
        <v>61</v>
      </c>
      <c r="CQ65" s="8"/>
      <c r="CR65" s="38">
        <f t="shared" si="13"/>
        <v>-2.4166666666666687</v>
      </c>
      <c r="CS65" s="78">
        <f t="shared" si="11"/>
        <v>2.5229736994620458E-2</v>
      </c>
      <c r="CT65" s="78" cm="1">
        <f t="array" ref="CT65">_xlfn.IFS(
    FALSE, N("Check if X1 shading is ON"),
    $CT$49&lt;&gt;"x", NA(),
    FALSE, N("Check if case is 'LEFT' and x axis value less than z score"),
    AND($CE$68 = "LEFT", $CR65 &lt; IF($CI$68="", 0, $CI$68)), $CS65,
    FALSE, N("Check if case is 'RIGHT' and x axis value greater than z score"),
    AND($CE$68 = "RIGHT", $CR65 &gt; IF($CI$68="", 0, $CI$68)), $CS65,
    FALSE, N("Check if case is 'TWO' and both directions"),
    AND(
        $CE$68 = "TWO",
        OR($CR65 &lt; -ABS($CI$68), $CR65 &gt; ABS($CI$69))
    ), $CS65,
    FALSE, N("Default case: Return NA()"),
    TRUE, NA()
)</f>
        <v>2.5229736994620458E-2</v>
      </c>
      <c r="CU65" s="78" t="e" cm="1">
        <f t="array" ref="CU65">_xlfn.IFS(
    FALSE, N("Check if X1 shading is ON"),
    $CT$49&lt;&gt;"x", NA(),
    FALSE, N("Check if case is 'LEFT' and x axis value less than z score"),
    AND($CE$69 = "LEFT", $CR65 &lt; IF($CI$69="", 0, $CI$69)), $CS65,
    FALSE, N("Check if case is 'RIGHT' and x axis value greater than z score"),
    AND($CE$69 = "RIGHT", $CR65 &gt; IF($CI$69="", 0, $CI$69)), $CS65,
    FALSE, N("Default case: Return NA()"),
    TRUE, NA()
)</f>
        <v>#N/A</v>
      </c>
      <c r="CV65" s="78" t="e" cm="1">
        <f t="array" ref="CV65">_xlfn.IFS(
    FALSE, N("Check if X1 shading is ON"),
    $CV$49&lt;&gt;"x", NA(),
    FALSE, N("Check if case is 'LEFT' and x axis value less than z score"),
    AND($CE$72 = "LEFT", $CR65 &lt; IF($CI$72="", 0, $CI$72)), $CS65,
    FALSE, N("Check if case is 'RIGHT' and x axis value greater than z score"),
    AND($CE$72 = "RIGHT", $CR65 &gt; IF($CI$72="", 0, $CI$72)), $CS65,
    FALSE, N("Check if case is 'TWO' and both directions"),
    AND(
        $CE$72 = "TWO",
        OR($CR65 &lt; -ABS($CI$72), $CR65 &gt; ABS($CI$72))
    ), $CS65,
    FALSE, N("Default case: Return NA()"),
    TRUE, NA()
)</f>
        <v>#N/A</v>
      </c>
      <c r="CW65" s="30"/>
      <c r="CX65" s="66">
        <v>1.3333333333333313</v>
      </c>
      <c r="CY65" s="66">
        <v>6.2000000000000006E-2</v>
      </c>
      <c r="CZ65" s="66">
        <f t="shared" si="5"/>
        <v>6.2000000000000006E-2</v>
      </c>
      <c r="DA65" s="66" t="str">
        <f t="shared" si="6"/>
        <v>x̅</v>
      </c>
    </row>
    <row r="66" spans="1:105" ht="16" x14ac:dyDescent="0.2">
      <c r="A66"/>
      <c r="B66" s="30"/>
      <c r="C66" s="29" t="s">
        <v>17</v>
      </c>
      <c r="D66" s="27" t="s">
        <v>13</v>
      </c>
      <c r="E66" s="27" t="s">
        <v>23</v>
      </c>
      <c r="F66" s="27" t="s">
        <v>0</v>
      </c>
      <c r="G66" s="28" t="s">
        <v>14</v>
      </c>
      <c r="H66" s="29" t="str">
        <f>IF(H57=0,"",H57)</f>
        <v>SE = σ̂(x̅)</v>
      </c>
      <c r="I66" s="29" t="str">
        <f t="shared" ref="I66:K66" si="24">IF(I57=0,"",I57)</f>
        <v>x̅</v>
      </c>
      <c r="J66" s="29" t="str">
        <f>IF(J57=0,"",LEFT(J57,1))</f>
        <v>t</v>
      </c>
      <c r="K66" s="29" t="str">
        <f t="shared" si="24"/>
        <v>P(x̅)</v>
      </c>
      <c r="L66" s="8"/>
      <c r="M66" s="8"/>
      <c r="N66" s="74">
        <f t="shared" si="14"/>
        <v>0</v>
      </c>
      <c r="O66" s="74" t="str">
        <f t="shared" si="15"/>
        <v>equations</v>
      </c>
      <c r="P66" s="30"/>
      <c r="Q66" s="98" t="s">
        <v>63</v>
      </c>
      <c r="R66" s="8"/>
      <c r="S66" s="38">
        <f t="shared" si="9"/>
        <v>-2.3333333333333357</v>
      </c>
      <c r="T66" s="78">
        <f t="shared" si="10"/>
        <v>2.9946708232795709E-2</v>
      </c>
      <c r="U66" s="78" cm="1">
        <f t="array" ref="U66">_xlfn.IFS(
    FALSE, N("Check if X1 shading is ON"),
    $U$48&lt;&gt;"x", NA(),
    FALSE, N("Check if case is 'LEFT' and x axis value less than z score"),
    AND($F$67 = "LEFT", $S66 &lt; IF($J$67="", 0, $J$67)), $T66,
    FALSE, N("Check if case is 'RIGHT' and x axis value greater than z score"),
    AND($F$67 = "RIGHT", $S66 &gt; IF($J$67="", 0, $J$67)), $T66,
    FALSE, N("Check if case is 'TWO' and both directions"),
    AND(
        $F$67 = "TWO",
        OR($S66 &lt; -ABS($J$67), $S66 &gt; ABS($J$68))
    ), $T66,
    FALSE, N("Default case: Return NA()"),
    TRUE, NA()
)</f>
        <v>2.9946708232795709E-2</v>
      </c>
      <c r="V66" s="78" t="e" cm="1">
        <f t="array" ref="V66">_xlfn.IFS(
    FALSE, N("Check if X1 shading is ON"),
    $U$48&lt;&gt;"x", NA(),
    FALSE, N("Check if case is 'LEFT' and x axis value less than z score"),
    AND($F$68 = "LEFT", $S66 &lt; IF($J$68="", 0, $J$68)), $T66,
    FALSE, N("Check if case is 'RIGHT' and x axis value greater than z score"),
    AND($F$68 = "RIGHT", $S66 &gt; IF($J$68="", 0, $J$68)), $T66,
    FALSE, N("Default case: Return NA()"),
    TRUE, NA()
)</f>
        <v>#N/A</v>
      </c>
      <c r="W66" s="78" t="e" cm="1">
        <f t="array" ref="W66">_xlfn.IFS(
    FALSE, N("Check if X1 shading is ON"),
    $W$48&lt;&gt;"x", NA(),
    FALSE, N("Check if case is 'LEFT' and x axis value less than z score"),
    AND($F$71 = "LEFT", $S66 &lt; IF($J$71="", 0, $J$71)), $T66,
    FALSE, N("Check if case is 'RIGHT' and x axis value greater than z score"),
    AND($F$71 = "RIGHT", $S66 &gt; IF($J$71="", 0, $J$71)), $T66,
    FALSE, N("Check if case is 'TWO' and both directions"),
    AND(
        $F$71 = "TWO",
        OR($S66 &lt; -ABS($J$71), $S66 &gt; ABS($J$71))
    ), $T66,
    FALSE, N("Default case: Return NA()"),
    TRUE, NA()
)</f>
        <v>#N/A</v>
      </c>
      <c r="X66" s="30"/>
      <c r="Y66" s="66">
        <v>1.6666666666666652</v>
      </c>
      <c r="Z66" s="66">
        <v>6.2000000000000006E-2</v>
      </c>
      <c r="AA66" s="66">
        <f t="shared" si="0"/>
        <v>6.2000000000000006E-2</v>
      </c>
      <c r="AB66" s="66" t="str">
        <f t="shared" si="4"/>
        <v>x̅</v>
      </c>
      <c r="CA66" s="30"/>
      <c r="CB66" s="41" t="s">
        <v>75</v>
      </c>
      <c r="CC66" s="8"/>
      <c r="CD66" s="26"/>
      <c r="CE66" s="97"/>
      <c r="CF66" s="97"/>
      <c r="CG66" s="97"/>
      <c r="CH66" s="42" t="str" cm="1">
        <f t="array" ref="CH66">_xlfn.IFS(
    ISNUMBER(SEARCH("0", CH57)), 0,
    CH57="", 0,
    ISNUMBER(SEARCH("x", CH57)), "x",
    TRUE, "x"
)</f>
        <v>x</v>
      </c>
      <c r="CI66" s="42" t="str" cm="1">
        <f t="array" ref="CI66">_xlfn.IFS(
    ISNUMBER(SEARCH("0", CI57)), 0,
    CI57="", 0,
    ISNUMBER(SEARCH("x", CI57)), "x",
    TRUE, "x"
)</f>
        <v>x</v>
      </c>
      <c r="CJ66" s="42" t="str" cm="1">
        <f t="array" ref="CJ66">_xlfn.IFS(
    ISNUMBER(SEARCH("0", CJ57)), 0,
    CJ57="", 0,
    ISNUMBER(SEARCH("x", CJ57)), "x",
    TRUE, "x"
)</f>
        <v>x</v>
      </c>
      <c r="CK66" s="30"/>
      <c r="CL66" s="8"/>
      <c r="CM66" s="74">
        <f>SCORECHART!BU178</f>
        <v>0</v>
      </c>
      <c r="CN66" s="74" t="str">
        <f>SCORECHART!BV178</f>
        <v>-pt standardized</v>
      </c>
      <c r="CO66" s="8"/>
      <c r="CP66" s="98" t="s">
        <v>62</v>
      </c>
      <c r="CQ66" s="8"/>
      <c r="CR66" s="38">
        <f t="shared" si="13"/>
        <v>-2.3750000000000022</v>
      </c>
      <c r="CS66" s="78">
        <f t="shared" si="11"/>
        <v>2.75011636428102E-2</v>
      </c>
      <c r="CT66" s="78" cm="1">
        <f t="array" ref="CT66">_xlfn.IFS(
    FALSE, N("Check if X1 shading is ON"),
    $CT$49&lt;&gt;"x", NA(),
    FALSE, N("Check if case is 'LEFT' and x axis value less than z score"),
    AND($CE$68 = "LEFT", $CR66 &lt; IF($CI$68="", 0, $CI$68)), $CS66,
    FALSE, N("Check if case is 'RIGHT' and x axis value greater than z score"),
    AND($CE$68 = "RIGHT", $CR66 &gt; IF($CI$68="", 0, $CI$68)), $CS66,
    FALSE, N("Check if case is 'TWO' and both directions"),
    AND(
        $CE$68 = "TWO",
        OR($CR66 &lt; -ABS($CI$68), $CR66 &gt; ABS($CI$69))
    ), $CS66,
    FALSE, N("Default case: Return NA()"),
    TRUE, NA()
)</f>
        <v>2.75011636428102E-2</v>
      </c>
      <c r="CU66" s="78" t="e" cm="1">
        <f t="array" ref="CU66">_xlfn.IFS(
    FALSE, N("Check if X1 shading is ON"),
    $CT$49&lt;&gt;"x", NA(),
    FALSE, N("Check if case is 'LEFT' and x axis value less than z score"),
    AND($CE$69 = "LEFT", $CR66 &lt; IF($CI$69="", 0, $CI$69)), $CS66,
    FALSE, N("Check if case is 'RIGHT' and x axis value greater than z score"),
    AND($CE$69 = "RIGHT", $CR66 &gt; IF($CI$69="", 0, $CI$69)), $CS66,
    FALSE, N("Default case: Return NA()"),
    TRUE, NA()
)</f>
        <v>#N/A</v>
      </c>
      <c r="CV66" s="78" t="e" cm="1">
        <f t="array" ref="CV66">_xlfn.IFS(
    FALSE, N("Check if X1 shading is ON"),
    $CV$49&lt;&gt;"x", NA(),
    FALSE, N("Check if case is 'LEFT' and x axis value less than z score"),
    AND($CE$72 = "LEFT", $CR66 &lt; IF($CI$72="", 0, $CI$72)), $CS66,
    FALSE, N("Check if case is 'RIGHT' and x axis value greater than z score"),
    AND($CE$72 = "RIGHT", $CR66 &gt; IF($CI$72="", 0, $CI$72)), $CS66,
    FALSE, N("Check if case is 'TWO' and both directions"),
    AND(
        $CE$72 = "TWO",
        OR($CR66 &lt; -ABS($CI$72), $CR66 &gt; ABS($CI$72))
    ), $CS66,
    FALSE, N("Default case: Return NA()"),
    TRUE, NA()
)</f>
        <v>#N/A</v>
      </c>
      <c r="CW66" s="30"/>
      <c r="CX66" s="66">
        <v>1.4999999999999982</v>
      </c>
      <c r="CY66" s="66">
        <v>6.2000000000000006E-2</v>
      </c>
      <c r="CZ66" s="66">
        <f t="shared" si="5"/>
        <v>6.2000000000000006E-2</v>
      </c>
      <c r="DA66" s="66" t="str">
        <f t="shared" si="6"/>
        <v>x̅</v>
      </c>
    </row>
    <row r="67" spans="1:105" ht="16" x14ac:dyDescent="0.2">
      <c r="A67"/>
      <c r="B67" s="30"/>
      <c r="C67" s="32">
        <f>C58</f>
        <v>30</v>
      </c>
      <c r="D67" s="42" t="str">
        <f t="shared" ref="D67:J68" si="25">IF(D58=0,"",D58)</f>
        <v>T x̅</v>
      </c>
      <c r="E67" s="42" t="str">
        <f t="shared" si="25"/>
        <v>critical value x̅</v>
      </c>
      <c r="F67" s="42" t="str" cm="1">
        <f t="array" ref="F67">_xlfn.IFS(
    F58=0, "",
    ISNUMBER(SEARCH("LEFT", F58)), "LEFT",
    ISNUMBER(SEARCH("RIGHT", F58)), "RIGHT",
    TRUE, F58
)</f>
        <v>LEFT</v>
      </c>
      <c r="G67" s="46">
        <f t="shared" si="25"/>
        <v>80</v>
      </c>
      <c r="H67" s="86">
        <f t="shared" si="25"/>
        <v>0.44824049374179142</v>
      </c>
      <c r="I67" s="46">
        <f t="shared" si="25"/>
        <v>79.083245255395084</v>
      </c>
      <c r="J67" s="47">
        <f t="shared" si="25"/>
        <v>-2.0452296421327048</v>
      </c>
      <c r="K67" s="48">
        <f>K58</f>
        <v>2.5000000000000001E-2</v>
      </c>
      <c r="L67" s="8"/>
      <c r="M67" s="8"/>
      <c r="N67" s="74">
        <f t="shared" si="14"/>
        <v>0</v>
      </c>
      <c r="O67" s="74" t="str">
        <f t="shared" si="15"/>
        <v>confidence interval</v>
      </c>
      <c r="P67" s="30"/>
      <c r="Q67" s="98" t="s">
        <v>92</v>
      </c>
      <c r="R67" s="30"/>
      <c r="S67" s="38">
        <f t="shared" si="9"/>
        <v>-2.2916666666666692</v>
      </c>
      <c r="T67" s="78">
        <f t="shared" si="10"/>
        <v>3.2576019512921418E-2</v>
      </c>
      <c r="U67" s="78" cm="1">
        <f t="array" ref="U67">_xlfn.IFS(
    FALSE, N("Check if X1 shading is ON"),
    $U$48&lt;&gt;"x", NA(),
    FALSE, N("Check if case is 'LEFT' and x axis value less than z score"),
    AND($F$67 = "LEFT", $S67 &lt; IF($J$67="", 0, $J$67)), $T67,
    FALSE, N("Check if case is 'RIGHT' and x axis value greater than z score"),
    AND($F$67 = "RIGHT", $S67 &gt; IF($J$67="", 0, $J$67)), $T67,
    FALSE, N("Check if case is 'TWO' and both directions"),
    AND(
        $F$67 = "TWO",
        OR($S67 &lt; -ABS($J$67), $S67 &gt; ABS($J$68))
    ), $T67,
    FALSE, N("Default case: Return NA()"),
    TRUE, NA()
)</f>
        <v>3.2576019512921418E-2</v>
      </c>
      <c r="V67" s="78" t="e" cm="1">
        <f t="array" ref="V67">_xlfn.IFS(
    FALSE, N("Check if X1 shading is ON"),
    $U$48&lt;&gt;"x", NA(),
    FALSE, N("Check if case is 'LEFT' and x axis value less than z score"),
    AND($F$68 = "LEFT", $S67 &lt; IF($J$68="", 0, $J$68)), $T67,
    FALSE, N("Check if case is 'RIGHT' and x axis value greater than z score"),
    AND($F$68 = "RIGHT", $S67 &gt; IF($J$68="", 0, $J$68)), $T67,
    FALSE, N("Default case: Return NA()"),
    TRUE, NA()
)</f>
        <v>#N/A</v>
      </c>
      <c r="W67" s="78" t="e" cm="1">
        <f t="array" ref="W67">_xlfn.IFS(
    FALSE, N("Check if X1 shading is ON"),
    $W$48&lt;&gt;"x", NA(),
    FALSE, N("Check if case is 'LEFT' and x axis value less than z score"),
    AND($F$71 = "LEFT", $S67 &lt; IF($J$71="", 0, $J$71)), $T67,
    FALSE, N("Check if case is 'RIGHT' and x axis value greater than z score"),
    AND($F$71 = "RIGHT", $S67 &gt; IF($J$71="", 0, $J$71)), $T67,
    FALSE, N("Check if case is 'TWO' and both directions"),
    AND(
        $F$71 = "TWO",
        OR($S67 &lt; -ABS($J$71), $S67 &gt; ABS($J$71))
    ), $T67,
    FALSE, N("Default case: Return NA()"),
    TRUE, NA()
)</f>
        <v>#N/A</v>
      </c>
      <c r="X67" s="30"/>
      <c r="Y67" s="66">
        <v>1.8333333333333321</v>
      </c>
      <c r="Z67" s="66">
        <v>6.2000000000000006E-2</v>
      </c>
      <c r="AA67" s="66">
        <f t="shared" si="0"/>
        <v>6.2000000000000006E-2</v>
      </c>
      <c r="AB67" s="66" t="str">
        <f t="shared" si="4"/>
        <v>x̅</v>
      </c>
      <c r="CA67" s="30"/>
      <c r="CB67" s="29" t="s">
        <v>17</v>
      </c>
      <c r="CC67" s="27" t="s">
        <v>13</v>
      </c>
      <c r="CD67" s="27" t="s">
        <v>23</v>
      </c>
      <c r="CE67" s="27" t="s">
        <v>0</v>
      </c>
      <c r="CF67" s="28" t="s">
        <v>14</v>
      </c>
      <c r="CG67" s="29" t="str">
        <f t="shared" ref="CG67:CH69" si="26">IF(CG58=0,"",CG58)</f>
        <v>SE = σ̂(x̅)</v>
      </c>
      <c r="CH67" s="29" t="str">
        <f t="shared" si="26"/>
        <v>x̅</v>
      </c>
      <c r="CI67" s="29" t="str">
        <f>IF(CI58=0,"",LEFT(CI58,1))</f>
        <v>t</v>
      </c>
      <c r="CJ67" s="29" t="str">
        <f>IF(CJ58=0,"",CJ58)</f>
        <v>P(x̅)</v>
      </c>
      <c r="CK67" s="8"/>
      <c r="CL67" s="8"/>
      <c r="CM67" s="74">
        <f>SCORECHART!BU179</f>
        <v>0</v>
      </c>
      <c r="CN67" s="74" t="str">
        <f>SCORECHART!BV179</f>
        <v>equations</v>
      </c>
      <c r="CO67" s="30"/>
      <c r="CP67" s="98" t="s">
        <v>63</v>
      </c>
      <c r="CQ67" s="8"/>
      <c r="CR67" s="38">
        <f t="shared" si="13"/>
        <v>-2.3333333333333357</v>
      </c>
      <c r="CS67" s="78">
        <f t="shared" si="11"/>
        <v>2.9946708232795709E-2</v>
      </c>
      <c r="CT67" s="78" cm="1">
        <f t="array" ref="CT67">_xlfn.IFS(
    FALSE, N("Check if X1 shading is ON"),
    $CT$49&lt;&gt;"x", NA(),
    FALSE, N("Check if case is 'LEFT' and x axis value less than z score"),
    AND($CE$68 = "LEFT", $CR67 &lt; IF($CI$68="", 0, $CI$68)), $CS67,
    FALSE, N("Check if case is 'RIGHT' and x axis value greater than z score"),
    AND($CE$68 = "RIGHT", $CR67 &gt; IF($CI$68="", 0, $CI$68)), $CS67,
    FALSE, N("Check if case is 'TWO' and both directions"),
    AND(
        $CE$68 = "TWO",
        OR($CR67 &lt; -ABS($CI$68), $CR67 &gt; ABS($CI$69))
    ), $CS67,
    FALSE, N("Default case: Return NA()"),
    TRUE, NA()
)</f>
        <v>2.9946708232795709E-2</v>
      </c>
      <c r="CU67" s="78" t="e" cm="1">
        <f t="array" ref="CU67">_xlfn.IFS(
    FALSE, N("Check if X1 shading is ON"),
    $CT$49&lt;&gt;"x", NA(),
    FALSE, N("Check if case is 'LEFT' and x axis value less than z score"),
    AND($CE$69 = "LEFT", $CR67 &lt; IF($CI$69="", 0, $CI$69)), $CS67,
    FALSE, N("Check if case is 'RIGHT' and x axis value greater than z score"),
    AND($CE$69 = "RIGHT", $CR67 &gt; IF($CI$69="", 0, $CI$69)), $CS67,
    FALSE, N("Default case: Return NA()"),
    TRUE, NA()
)</f>
        <v>#N/A</v>
      </c>
      <c r="CV67" s="78" t="e" cm="1">
        <f t="array" ref="CV67">_xlfn.IFS(
    FALSE, N("Check if X1 shading is ON"),
    $CV$49&lt;&gt;"x", NA(),
    FALSE, N("Check if case is 'LEFT' and x axis value less than z score"),
    AND($CE$72 = "LEFT", $CR67 &lt; IF($CI$72="", 0, $CI$72)), $CS67,
    FALSE, N("Check if case is 'RIGHT' and x axis value greater than z score"),
    AND($CE$72 = "RIGHT", $CR67 &gt; IF($CI$72="", 0, $CI$72)), $CS67,
    FALSE, N("Check if case is 'TWO' and both directions"),
    AND(
        $CE$72 = "TWO",
        OR($CR67 &lt; -ABS($CI$72), $CR67 &gt; ABS($CI$72))
    ), $CS67,
    FALSE, N("Default case: Return NA()"),
    TRUE, NA()
)</f>
        <v>#N/A</v>
      </c>
      <c r="CW67" s="30"/>
      <c r="CX67" s="66">
        <v>1.6666666666666652</v>
      </c>
      <c r="CY67" s="66">
        <v>6.2000000000000006E-2</v>
      </c>
      <c r="CZ67" s="66">
        <f t="shared" si="5"/>
        <v>6.2000000000000006E-2</v>
      </c>
      <c r="DA67" s="66" t="str">
        <f t="shared" si="6"/>
        <v>x̅</v>
      </c>
    </row>
    <row r="68" spans="1:105" ht="16" x14ac:dyDescent="0.2">
      <c r="A68"/>
      <c r="B68" s="30"/>
      <c r="C68" s="32">
        <f>C59</f>
        <v>30</v>
      </c>
      <c r="D68" s="42" t="str">
        <f t="shared" si="25"/>
        <v>T x̅</v>
      </c>
      <c r="E68" s="42" t="str">
        <f t="shared" si="25"/>
        <v>critical value x̅</v>
      </c>
      <c r="F68" s="42" t="str" cm="1">
        <f t="array" ref="F68">_xlfn.IFS(
    F59=0, "",
    ISNUMBER(SEARCH("LEFT", F59)), "LEFT",
    ISNUMBER(SEARCH("RIGHT", F59)), "RIGHT",
    TRUE, F59
)</f>
        <v>RIGHT</v>
      </c>
      <c r="G68" s="46">
        <f t="shared" si="25"/>
        <v>80</v>
      </c>
      <c r="H68" s="86">
        <f t="shared" si="25"/>
        <v>0.44824049374179142</v>
      </c>
      <c r="I68" s="46">
        <f>IF(I59=0,"",I59)</f>
        <v>80.916754744604916</v>
      </c>
      <c r="J68" s="47">
        <f>IF(J59=0,"",J59)</f>
        <v>2.0452296421327034</v>
      </c>
      <c r="K68" s="48">
        <f>K59</f>
        <v>2.5000000000000001E-2</v>
      </c>
      <c r="L68" s="30"/>
      <c r="M68" s="8"/>
      <c r="N68" s="74">
        <f t="shared" si="14"/>
        <v>0</v>
      </c>
      <c r="O68" s="74" t="str">
        <f t="shared" si="15"/>
        <v>raw scale3</v>
      </c>
      <c r="P68" s="30"/>
      <c r="Q68" s="98" t="s">
        <v>93</v>
      </c>
      <c r="R68" s="30"/>
      <c r="S68" s="38">
        <f t="shared" si="9"/>
        <v>-2.2500000000000027</v>
      </c>
      <c r="T68" s="78">
        <f t="shared" si="10"/>
        <v>3.53988426307607E-2</v>
      </c>
      <c r="U68" s="78" cm="1">
        <f t="array" ref="U68">_xlfn.IFS(
    FALSE, N("Check if X1 shading is ON"),
    $U$48&lt;&gt;"x", NA(),
    FALSE, N("Check if case is 'LEFT' and x axis value less than z score"),
    AND($F$67 = "LEFT", $S68 &lt; IF($J$67="", 0, $J$67)), $T68,
    FALSE, N("Check if case is 'RIGHT' and x axis value greater than z score"),
    AND($F$67 = "RIGHT", $S68 &gt; IF($J$67="", 0, $J$67)), $T68,
    FALSE, N("Check if case is 'TWO' and both directions"),
    AND(
        $F$67 = "TWO",
        OR($S68 &lt; -ABS($J$67), $S68 &gt; ABS($J$68))
    ), $T68,
    FALSE, N("Default case: Return NA()"),
    TRUE, NA()
)</f>
        <v>3.53988426307607E-2</v>
      </c>
      <c r="V68" s="78" t="e" cm="1">
        <f t="array" ref="V68">_xlfn.IFS(
    FALSE, N("Check if X1 shading is ON"),
    $U$48&lt;&gt;"x", NA(),
    FALSE, N("Check if case is 'LEFT' and x axis value less than z score"),
    AND($F$68 = "LEFT", $S68 &lt; IF($J$68="", 0, $J$68)), $T68,
    FALSE, N("Check if case is 'RIGHT' and x axis value greater than z score"),
    AND($F$68 = "RIGHT", $S68 &gt; IF($J$68="", 0, $J$68)), $T68,
    FALSE, N("Default case: Return NA()"),
    TRUE, NA()
)</f>
        <v>#N/A</v>
      </c>
      <c r="W68" s="78" t="e" cm="1">
        <f t="array" ref="W68">_xlfn.IFS(
    FALSE, N("Check if X1 shading is ON"),
    $W$48&lt;&gt;"x", NA(),
    FALSE, N("Check if case is 'LEFT' and x axis value less than z score"),
    AND($F$71 = "LEFT", $S68 &lt; IF($J$71="", 0, $J$71)), $T68,
    FALSE, N("Check if case is 'RIGHT' and x axis value greater than z score"),
    AND($F$71 = "RIGHT", $S68 &gt; IF($J$71="", 0, $J$71)), $T68,
    FALSE, N("Check if case is 'TWO' and both directions"),
    AND(
        $F$71 = "TWO",
        OR($S68 &lt; -ABS($J$71), $S68 &gt; ABS($J$71))
    ), $T68,
    FALSE, N("Default case: Return NA()"),
    TRUE, NA()
)</f>
        <v>#N/A</v>
      </c>
      <c r="X68" s="30"/>
      <c r="Y68" s="66">
        <v>-1.6666666666666696</v>
      </c>
      <c r="Z68" s="66">
        <v>8.6000000000000007E-2</v>
      </c>
      <c r="AA68" s="66">
        <f t="shared" si="0"/>
        <v>8.6000000000000007E-2</v>
      </c>
      <c r="AB68" s="66" t="str">
        <f t="shared" ref="AB68:AB99" si="27">IF($I$66="","",$I$66)</f>
        <v>x̅</v>
      </c>
      <c r="CA68" s="30"/>
      <c r="CB68" s="32">
        <f>CB59</f>
        <v>30</v>
      </c>
      <c r="CC68" s="42" t="str">
        <f>IF(CC59=0,"",CC59)</f>
        <v>T x̅</v>
      </c>
      <c r="CD68" s="42" t="str">
        <f>IF(CD59=0,"",CD59)</f>
        <v>critical value x̅</v>
      </c>
      <c r="CE68" s="42" t="str" cm="1">
        <f t="array" ref="CE68">_xlfn.IFS(
    CE59=0, "",
    ISNUMBER(SEARCH("LEFT", CE59)), "LEFT",
    ISNUMBER(SEARCH("RIGHT", CE59)), "RIGHT",
    TRUE, CE59
)</f>
        <v>LEFT</v>
      </c>
      <c r="CF68" s="46">
        <f>IF(CF59=0,"",CF59)</f>
        <v>80</v>
      </c>
      <c r="CG68" s="86">
        <f t="shared" si="26"/>
        <v>0.44824049374179142</v>
      </c>
      <c r="CH68" s="46">
        <f t="shared" si="26"/>
        <v>79.083245255395084</v>
      </c>
      <c r="CI68" s="47">
        <f>IF(CI59=0,"",CI59)</f>
        <v>-2.0452296421327048</v>
      </c>
      <c r="CJ68" s="48">
        <f>CJ59</f>
        <v>2.5000000000000001E-2</v>
      </c>
      <c r="CK68" s="8"/>
      <c r="CL68" s="8"/>
      <c r="CM68" s="74">
        <f>SCORECHART!BU180</f>
        <v>0</v>
      </c>
      <c r="CN68" s="74" t="str">
        <f>SCORECHART!BV180</f>
        <v>confidence interval</v>
      </c>
      <c r="CO68" s="30"/>
      <c r="CP68" s="98" t="s">
        <v>92</v>
      </c>
      <c r="CQ68" s="30"/>
      <c r="CR68" s="38">
        <f t="shared" si="13"/>
        <v>-2.2916666666666692</v>
      </c>
      <c r="CS68" s="78">
        <f t="shared" si="11"/>
        <v>3.2576019512921418E-2</v>
      </c>
      <c r="CT68" s="78" cm="1">
        <f t="array" ref="CT68">_xlfn.IFS(
    FALSE, N("Check if X1 shading is ON"),
    $CT$49&lt;&gt;"x", NA(),
    FALSE, N("Check if case is 'LEFT' and x axis value less than z score"),
    AND($CE$68 = "LEFT", $CR68 &lt; IF($CI$68="", 0, $CI$68)), $CS68,
    FALSE, N("Check if case is 'RIGHT' and x axis value greater than z score"),
    AND($CE$68 = "RIGHT", $CR68 &gt; IF($CI$68="", 0, $CI$68)), $CS68,
    FALSE, N("Check if case is 'TWO' and both directions"),
    AND(
        $CE$68 = "TWO",
        OR($CR68 &lt; -ABS($CI$68), $CR68 &gt; ABS($CI$69))
    ), $CS68,
    FALSE, N("Default case: Return NA()"),
    TRUE, NA()
)</f>
        <v>3.2576019512921418E-2</v>
      </c>
      <c r="CU68" s="78" t="e" cm="1">
        <f t="array" ref="CU68">_xlfn.IFS(
    FALSE, N("Check if X1 shading is ON"),
    $CT$49&lt;&gt;"x", NA(),
    FALSE, N("Check if case is 'LEFT' and x axis value less than z score"),
    AND($CE$69 = "LEFT", $CR68 &lt; IF($CI$69="", 0, $CI$69)), $CS68,
    FALSE, N("Check if case is 'RIGHT' and x axis value greater than z score"),
    AND($CE$69 = "RIGHT", $CR68 &gt; IF($CI$69="", 0, $CI$69)), $CS68,
    FALSE, N("Default case: Return NA()"),
    TRUE, NA()
)</f>
        <v>#N/A</v>
      </c>
      <c r="CV68" s="78" t="e" cm="1">
        <f t="array" ref="CV68">_xlfn.IFS(
    FALSE, N("Check if X1 shading is ON"),
    $CV$49&lt;&gt;"x", NA(),
    FALSE, N("Check if case is 'LEFT' and x axis value less than z score"),
    AND($CE$72 = "LEFT", $CR68 &lt; IF($CI$72="", 0, $CI$72)), $CS68,
    FALSE, N("Check if case is 'RIGHT' and x axis value greater than z score"),
    AND($CE$72 = "RIGHT", $CR68 &gt; IF($CI$72="", 0, $CI$72)), $CS68,
    FALSE, N("Check if case is 'TWO' and both directions"),
    AND(
        $CE$72 = "TWO",
        OR($CR68 &lt; -ABS($CI$72), $CR68 &gt; ABS($CI$72))
    ), $CS68,
    FALSE, N("Default case: Return NA()"),
    TRUE, NA()
)</f>
        <v>#N/A</v>
      </c>
      <c r="CW68" s="30"/>
      <c r="CX68" s="66">
        <v>1.8333333333333321</v>
      </c>
      <c r="CY68" s="66">
        <v>6.2000000000000006E-2</v>
      </c>
      <c r="CZ68" s="66">
        <f t="shared" si="5"/>
        <v>6.2000000000000006E-2</v>
      </c>
      <c r="DA68" s="66" t="str">
        <f t="shared" si="6"/>
        <v>x̅</v>
      </c>
    </row>
    <row r="69" spans="1:105" ht="16" x14ac:dyDescent="0.2">
      <c r="A69"/>
      <c r="B69" s="30"/>
      <c r="C69" s="26"/>
      <c r="D69" s="8"/>
      <c r="E69" s="8"/>
      <c r="F69" s="74" t="str">
        <f>IF(AND(F67="left",F68="right"),"TWO","")</f>
        <v>TWO</v>
      </c>
      <c r="G69" s="8"/>
      <c r="H69" s="8"/>
      <c r="I69" s="8"/>
      <c r="J69" s="8"/>
      <c r="K69" s="8"/>
      <c r="L69" s="30"/>
      <c r="M69" s="8"/>
      <c r="N69" s="74">
        <f t="shared" si="14"/>
        <v>0</v>
      </c>
      <c r="O69" s="74" t="str">
        <f t="shared" si="15"/>
        <v>stdev3</v>
      </c>
      <c r="P69" s="30"/>
      <c r="Q69" s="98" t="s">
        <v>94</v>
      </c>
      <c r="R69" s="8"/>
      <c r="S69" s="38">
        <f t="shared" si="9"/>
        <v>-2.2083333333333361</v>
      </c>
      <c r="T69" s="78">
        <f t="shared" si="10"/>
        <v>3.842496144051763E-2</v>
      </c>
      <c r="U69" s="78" cm="1">
        <f t="array" ref="U69">_xlfn.IFS(
    FALSE, N("Check if X1 shading is ON"),
    $U$48&lt;&gt;"x", NA(),
    FALSE, N("Check if case is 'LEFT' and x axis value less than z score"),
    AND($F$67 = "LEFT", $S69 &lt; IF($J$67="", 0, $J$67)), $T69,
    FALSE, N("Check if case is 'RIGHT' and x axis value greater than z score"),
    AND($F$67 = "RIGHT", $S69 &gt; IF($J$67="", 0, $J$67)), $T69,
    FALSE, N("Check if case is 'TWO' and both directions"),
    AND(
        $F$67 = "TWO",
        OR($S69 &lt; -ABS($J$67), $S69 &gt; ABS($J$68))
    ), $T69,
    FALSE, N("Default case: Return NA()"),
    TRUE, NA()
)</f>
        <v>3.842496144051763E-2</v>
      </c>
      <c r="V69" s="78" t="e" cm="1">
        <f t="array" ref="V69">_xlfn.IFS(
    FALSE, N("Check if X1 shading is ON"),
    $U$48&lt;&gt;"x", NA(),
    FALSE, N("Check if case is 'LEFT' and x axis value less than z score"),
    AND($F$68 = "LEFT", $S69 &lt; IF($J$68="", 0, $J$68)), $T69,
    FALSE, N("Check if case is 'RIGHT' and x axis value greater than z score"),
    AND($F$68 = "RIGHT", $S69 &gt; IF($J$68="", 0, $J$68)), $T69,
    FALSE, N("Default case: Return NA()"),
    TRUE, NA()
)</f>
        <v>#N/A</v>
      </c>
      <c r="W69" s="78" t="e" cm="1">
        <f t="array" ref="W69">_xlfn.IFS(
    FALSE, N("Check if X1 shading is ON"),
    $W$48&lt;&gt;"x", NA(),
    FALSE, N("Check if case is 'LEFT' and x axis value less than z score"),
    AND($F$71 = "LEFT", $S69 &lt; IF($J$71="", 0, $J$71)), $T69,
    FALSE, N("Check if case is 'RIGHT' and x axis value greater than z score"),
    AND($F$71 = "RIGHT", $S69 &gt; IF($J$71="", 0, $J$71)), $T69,
    FALSE, N("Check if case is 'TWO' and both directions"),
    AND(
        $F$71 = "TWO",
        OR($S69 &lt; -ABS($J$71), $S69 &gt; ABS($J$71))
    ), $T69,
    FALSE, N("Default case: Return NA()"),
    TRUE, NA()
)</f>
        <v>#N/A</v>
      </c>
      <c r="X69" s="30"/>
      <c r="Y69" s="66">
        <v>-1.5000000000000027</v>
      </c>
      <c r="Z69" s="66">
        <v>8.6000000000000007E-2</v>
      </c>
      <c r="AA69" s="66">
        <f t="shared" ref="AA69:AA132" si="28">IF($AA$2="x",Z69,NA())</f>
        <v>8.6000000000000007E-2</v>
      </c>
      <c r="AB69" s="66" t="str">
        <f t="shared" si="27"/>
        <v>x̅</v>
      </c>
      <c r="CA69" s="30"/>
      <c r="CB69" s="32">
        <f>CB60</f>
        <v>30</v>
      </c>
      <c r="CC69" s="42" t="str">
        <f>IF(CC60=0,"",CC60)</f>
        <v>T x̅</v>
      </c>
      <c r="CD69" s="42" t="str">
        <f>IF(CD60=0,"",CD60)</f>
        <v>critical value x̅</v>
      </c>
      <c r="CE69" s="42" t="str" cm="1">
        <f t="array" ref="CE69">_xlfn.IFS(
    CE60=0, "",
    ISNUMBER(SEARCH("LEFT", CE60)), "LEFT",
    ISNUMBER(SEARCH("RIGHT", CE60)), "RIGHT",
    TRUE, CE60
)</f>
        <v>RIGHT</v>
      </c>
      <c r="CF69" s="46">
        <f>IF(CF60=0,"",CF60)</f>
        <v>80</v>
      </c>
      <c r="CG69" s="86">
        <f t="shared" si="26"/>
        <v>0.44824049374179142</v>
      </c>
      <c r="CH69" s="46">
        <f t="shared" si="26"/>
        <v>80.916754744604916</v>
      </c>
      <c r="CI69" s="47">
        <f>IF(CI60=0,"",CI60)</f>
        <v>2.0452296421327034</v>
      </c>
      <c r="CJ69" s="48">
        <f>CJ60</f>
        <v>2.5000000000000001E-2</v>
      </c>
      <c r="CK69" s="30"/>
      <c r="CL69" s="8"/>
      <c r="CM69" s="74">
        <f>SCORECHART!BU181</f>
        <v>0</v>
      </c>
      <c r="CN69" s="74" t="str">
        <f>SCORECHART!BV181</f>
        <v>raw scale3</v>
      </c>
      <c r="CO69" s="30"/>
      <c r="CP69" s="98" t="s">
        <v>93</v>
      </c>
      <c r="CQ69" s="30"/>
      <c r="CR69" s="38">
        <f t="shared" si="13"/>
        <v>-2.2500000000000027</v>
      </c>
      <c r="CS69" s="78">
        <f t="shared" si="11"/>
        <v>3.53988426307607E-2</v>
      </c>
      <c r="CT69" s="78" cm="1">
        <f t="array" ref="CT69">_xlfn.IFS(
    FALSE, N("Check if X1 shading is ON"),
    $CT$49&lt;&gt;"x", NA(),
    FALSE, N("Check if case is 'LEFT' and x axis value less than z score"),
    AND($CE$68 = "LEFT", $CR69 &lt; IF($CI$68="", 0, $CI$68)), $CS69,
    FALSE, N("Check if case is 'RIGHT' and x axis value greater than z score"),
    AND($CE$68 = "RIGHT", $CR69 &gt; IF($CI$68="", 0, $CI$68)), $CS69,
    FALSE, N("Check if case is 'TWO' and both directions"),
    AND(
        $CE$68 = "TWO",
        OR($CR69 &lt; -ABS($CI$68), $CR69 &gt; ABS($CI$69))
    ), $CS69,
    FALSE, N("Default case: Return NA()"),
    TRUE, NA()
)</f>
        <v>3.53988426307607E-2</v>
      </c>
      <c r="CU69" s="78" t="e" cm="1">
        <f t="array" ref="CU69">_xlfn.IFS(
    FALSE, N("Check if X1 shading is ON"),
    $CT$49&lt;&gt;"x", NA(),
    FALSE, N("Check if case is 'LEFT' and x axis value less than z score"),
    AND($CE$69 = "LEFT", $CR69 &lt; IF($CI$69="", 0, $CI$69)), $CS69,
    FALSE, N("Check if case is 'RIGHT' and x axis value greater than z score"),
    AND($CE$69 = "RIGHT", $CR69 &gt; IF($CI$69="", 0, $CI$69)), $CS69,
    FALSE, N("Default case: Return NA()"),
    TRUE, NA()
)</f>
        <v>#N/A</v>
      </c>
      <c r="CV69" s="78" t="e" cm="1">
        <f t="array" ref="CV69">_xlfn.IFS(
    FALSE, N("Check if X1 shading is ON"),
    $CV$49&lt;&gt;"x", NA(),
    FALSE, N("Check if case is 'LEFT' and x axis value less than z score"),
    AND($CE$72 = "LEFT", $CR69 &lt; IF($CI$72="", 0, $CI$72)), $CS69,
    FALSE, N("Check if case is 'RIGHT' and x axis value greater than z score"),
    AND($CE$72 = "RIGHT", $CR69 &gt; IF($CI$72="", 0, $CI$72)), $CS69,
    FALSE, N("Check if case is 'TWO' and both directions"),
    AND(
        $CE$72 = "TWO",
        OR($CR69 &lt; -ABS($CI$72), $CR69 &gt; ABS($CI$72))
    ), $CS69,
    FALSE, N("Default case: Return NA()"),
    TRUE, NA()
)</f>
        <v>#N/A</v>
      </c>
      <c r="CW69" s="30"/>
      <c r="CX69" s="66">
        <v>-1.6666666666666696</v>
      </c>
      <c r="CY69" s="66">
        <v>8.6000000000000007E-2</v>
      </c>
      <c r="CZ69" s="66">
        <f t="shared" ref="CZ69:CZ100" si="29">IF($CZ$3="x",CY69,NA())</f>
        <v>8.6000000000000007E-2</v>
      </c>
      <c r="DA69" s="66" t="str">
        <f t="shared" ref="DA69:DA100" si="30">IF($CH$67="","",$CH$67)</f>
        <v>x̅</v>
      </c>
    </row>
    <row r="70" spans="1:105" ht="16" x14ac:dyDescent="0.2">
      <c r="A70"/>
      <c r="B70" s="30"/>
      <c r="C70" s="26"/>
      <c r="D70" s="8"/>
      <c r="E70" s="8"/>
      <c r="F70" s="42" t="str" cm="1">
        <f t="array" ref="F70">_xlfn.IFS(
    ISNUMBER(SEARCH("0", F61)), 0,
    F61="", 0,
    ISNUMBER(SEARCH("x", F61)), "x",
    TRUE, "x"
)</f>
        <v>x</v>
      </c>
      <c r="G70" s="42" t="str" cm="1">
        <f t="array" ref="G70">_xlfn.IFS(
    ISNUMBER(SEARCH("0", G61)), 0,
    G61="", 0,
    ISNUMBER(SEARCH("x", G61)), "x",
    TRUE, "x"
)</f>
        <v>x</v>
      </c>
      <c r="H70" s="42" t="str" cm="1">
        <f t="array" ref="H70">_xlfn.IFS(
    ISNUMBER(SEARCH("0", H61)), 0,
    H61="", 0,
    ISNUMBER(SEARCH("x", H61)), "x",
    TRUE, "x"
)</f>
        <v>x</v>
      </c>
      <c r="I70" s="42" t="str" cm="1">
        <f t="array" ref="I70">_xlfn.IFS(
    ISNUMBER(SEARCH("0", I61)), 0,
    I61="", 0,
    ISNUMBER(SEARCH("x", I61)), "x",
    TRUE, "x"
)</f>
        <v>x</v>
      </c>
      <c r="J70" s="42" t="str" cm="1">
        <f t="array" ref="J70">_xlfn.IFS(
    ISNUMBER(SEARCH("0", J61)), 0,
    J61="", 0,
    ISNUMBER(SEARCH("x", J61)), "x",
    TRUE, "x"
)</f>
        <v>x</v>
      </c>
      <c r="K70" s="42" t="str" cm="1">
        <f t="array" ref="K70">_xlfn.IFS(
    ISNUMBER(SEARCH("0", K61)), 0,
    K61="", 0,
    ISNUMBER(SEARCH("x", K61)), "x",
    TRUE, "x"
)</f>
        <v>x</v>
      </c>
      <c r="L70" s="30"/>
      <c r="M70" s="8"/>
      <c r="N70" s="74" t="str">
        <f t="shared" si="14"/>
        <v>x</v>
      </c>
      <c r="O70" s="74" t="str">
        <f t="shared" si="15"/>
        <v>kudos!</v>
      </c>
      <c r="P70" s="30"/>
      <c r="Q70" s="8"/>
      <c r="R70" s="8"/>
      <c r="S70" s="38">
        <f t="shared" si="9"/>
        <v>-2.1666666666666696</v>
      </c>
      <c r="T70" s="78">
        <f t="shared" si="10"/>
        <v>4.1664133658563668E-2</v>
      </c>
      <c r="U70" s="78" cm="1">
        <f t="array" ref="U70">_xlfn.IFS(
    FALSE, N("Check if X1 shading is ON"),
    $U$48&lt;&gt;"x", NA(),
    FALSE, N("Check if case is 'LEFT' and x axis value less than z score"),
    AND($F$67 = "LEFT", $S70 &lt; IF($J$67="", 0, $J$67)), $T70,
    FALSE, N("Check if case is 'RIGHT' and x axis value greater than z score"),
    AND($F$67 = "RIGHT", $S70 &gt; IF($J$67="", 0, $J$67)), $T70,
    FALSE, N("Check if case is 'TWO' and both directions"),
    AND(
        $F$67 = "TWO",
        OR($S70 &lt; -ABS($J$67), $S70 &gt; ABS($J$68))
    ), $T70,
    FALSE, N("Default case: Return NA()"),
    TRUE, NA()
)</f>
        <v>4.1664133658563668E-2</v>
      </c>
      <c r="V70" s="78" t="e" cm="1">
        <f t="array" ref="V70">_xlfn.IFS(
    FALSE, N("Check if X1 shading is ON"),
    $U$48&lt;&gt;"x", NA(),
    FALSE, N("Check if case is 'LEFT' and x axis value less than z score"),
    AND($F$68 = "LEFT", $S70 &lt; IF($J$68="", 0, $J$68)), $T70,
    FALSE, N("Check if case is 'RIGHT' and x axis value greater than z score"),
    AND($F$68 = "RIGHT", $S70 &gt; IF($J$68="", 0, $J$68)), $T70,
    FALSE, N("Default case: Return NA()"),
    TRUE, NA()
)</f>
        <v>#N/A</v>
      </c>
      <c r="W70" s="78" t="e" cm="1">
        <f t="array" ref="W70">_xlfn.IFS(
    FALSE, N("Check if X1 shading is ON"),
    $W$48&lt;&gt;"x", NA(),
    FALSE, N("Check if case is 'LEFT' and x axis value less than z score"),
    AND($F$71 = "LEFT", $S70 &lt; IF($J$71="", 0, $J$71)), $T70,
    FALSE, N("Check if case is 'RIGHT' and x axis value greater than z score"),
    AND($F$71 = "RIGHT", $S70 &gt; IF($J$71="", 0, $J$71)), $T70,
    FALSE, N("Check if case is 'TWO' and both directions"),
    AND(
        $F$71 = "TWO",
        OR($S70 &lt; -ABS($J$71), $S70 &gt; ABS($J$71))
    ), $T70,
    FALSE, N("Default case: Return NA()"),
    TRUE, NA()
)</f>
        <v>#N/A</v>
      </c>
      <c r="X70" s="30"/>
      <c r="Y70" s="66">
        <v>-1.3333333333333357</v>
      </c>
      <c r="Z70" s="66">
        <v>8.6000000000000007E-2</v>
      </c>
      <c r="AA70" s="66">
        <f t="shared" si="28"/>
        <v>8.6000000000000007E-2</v>
      </c>
      <c r="AB70" s="66" t="str">
        <f t="shared" si="27"/>
        <v>x̅</v>
      </c>
      <c r="CA70" s="30"/>
      <c r="CB70" s="26"/>
      <c r="CC70" s="8"/>
      <c r="CD70" s="8"/>
      <c r="CE70" s="74" t="str">
        <f>IF(AND(CE68="left",CE69="right"),"TWO","")</f>
        <v>TWO</v>
      </c>
      <c r="CF70" s="8"/>
      <c r="CG70" s="8"/>
      <c r="CH70" s="8"/>
      <c r="CI70" s="8"/>
      <c r="CJ70" s="8"/>
      <c r="CK70" s="30"/>
      <c r="CL70" s="8"/>
      <c r="CM70" s="74">
        <f>SCORECHART!BU182</f>
        <v>0</v>
      </c>
      <c r="CN70" s="74" t="str">
        <f>SCORECHART!BV182</f>
        <v>stdev3</v>
      </c>
      <c r="CO70" s="30"/>
      <c r="CP70" s="98" t="s">
        <v>94</v>
      </c>
      <c r="CQ70" s="8"/>
      <c r="CR70" s="38">
        <f t="shared" si="13"/>
        <v>-2.2083333333333361</v>
      </c>
      <c r="CS70" s="78">
        <f t="shared" si="11"/>
        <v>3.842496144051763E-2</v>
      </c>
      <c r="CT70" s="78" cm="1">
        <f t="array" ref="CT70">_xlfn.IFS(
    FALSE, N("Check if X1 shading is ON"),
    $CT$49&lt;&gt;"x", NA(),
    FALSE, N("Check if case is 'LEFT' and x axis value less than z score"),
    AND($CE$68 = "LEFT", $CR70 &lt; IF($CI$68="", 0, $CI$68)), $CS70,
    FALSE, N("Check if case is 'RIGHT' and x axis value greater than z score"),
    AND($CE$68 = "RIGHT", $CR70 &gt; IF($CI$68="", 0, $CI$68)), $CS70,
    FALSE, N("Check if case is 'TWO' and both directions"),
    AND(
        $CE$68 = "TWO",
        OR($CR70 &lt; -ABS($CI$68), $CR70 &gt; ABS($CI$69))
    ), $CS70,
    FALSE, N("Default case: Return NA()"),
    TRUE, NA()
)</f>
        <v>3.842496144051763E-2</v>
      </c>
      <c r="CU70" s="78" t="e" cm="1">
        <f t="array" ref="CU70">_xlfn.IFS(
    FALSE, N("Check if X1 shading is ON"),
    $CT$49&lt;&gt;"x", NA(),
    FALSE, N("Check if case is 'LEFT' and x axis value less than z score"),
    AND($CE$69 = "LEFT", $CR70 &lt; IF($CI$69="", 0, $CI$69)), $CS70,
    FALSE, N("Check if case is 'RIGHT' and x axis value greater than z score"),
    AND($CE$69 = "RIGHT", $CR70 &gt; IF($CI$69="", 0, $CI$69)), $CS70,
    FALSE, N("Default case: Return NA()"),
    TRUE, NA()
)</f>
        <v>#N/A</v>
      </c>
      <c r="CV70" s="78" t="e" cm="1">
        <f t="array" ref="CV70">_xlfn.IFS(
    FALSE, N("Check if X1 shading is ON"),
    $CV$49&lt;&gt;"x", NA(),
    FALSE, N("Check if case is 'LEFT' and x axis value less than z score"),
    AND($CE$72 = "LEFT", $CR70 &lt; IF($CI$72="", 0, $CI$72)), $CS70,
    FALSE, N("Check if case is 'RIGHT' and x axis value greater than z score"),
    AND($CE$72 = "RIGHT", $CR70 &gt; IF($CI$72="", 0, $CI$72)), $CS70,
    FALSE, N("Check if case is 'TWO' and both directions"),
    AND(
        $CE$72 = "TWO",
        OR($CR70 &lt; -ABS($CI$72), $CR70 &gt; ABS($CI$72))
    ), $CS70,
    FALSE, N("Default case: Return NA()"),
    TRUE, NA()
)</f>
        <v>#N/A</v>
      </c>
      <c r="CW70" s="30"/>
      <c r="CX70" s="66">
        <v>-1.5000000000000027</v>
      </c>
      <c r="CY70" s="66">
        <v>8.6000000000000007E-2</v>
      </c>
      <c r="CZ70" s="66">
        <f t="shared" si="29"/>
        <v>8.6000000000000007E-2</v>
      </c>
      <c r="DA70" s="66" t="str">
        <f t="shared" si="30"/>
        <v>x̅</v>
      </c>
    </row>
    <row r="71" spans="1:105" ht="16" x14ac:dyDescent="0.2">
      <c r="A71"/>
      <c r="B71" s="30"/>
      <c r="C71" s="32">
        <f>C62</f>
        <v>30</v>
      </c>
      <c r="D71" s="42" t="str">
        <f t="shared" ref="D71:K71" si="31">IF(D62=0,"",D62)</f>
        <v>T x̅</v>
      </c>
      <c r="E71" s="42" t="str">
        <f t="shared" si="31"/>
        <v>new sample x̅</v>
      </c>
      <c r="F71" s="42" t="str" cm="1">
        <f t="array" ref="F71">_xlfn.IFS(
    F62=0, "",
    ISNUMBER(SEARCH("LEFT", F62)), "LEFT",
    ISNUMBER(SEARCH("RIGHT", F62)), "RIGHT",
    TRUE, F62
)</f>
        <v>RIGHT</v>
      </c>
      <c r="G71" s="46">
        <f t="shared" si="31"/>
        <v>80</v>
      </c>
      <c r="H71" s="86">
        <f t="shared" si="31"/>
        <v>0.44824049374179142</v>
      </c>
      <c r="I71" s="46">
        <f t="shared" si="31"/>
        <v>81.2</v>
      </c>
      <c r="J71" s="47">
        <f t="shared" si="31"/>
        <v>2.6771342990070459</v>
      </c>
      <c r="K71" s="48">
        <f t="shared" si="31"/>
        <v>6.046112395887167E-3</v>
      </c>
      <c r="L71" s="30"/>
      <c r="M71" s="8"/>
      <c r="N71" s="74">
        <f t="shared" si="14"/>
        <v>2</v>
      </c>
      <c r="O71" s="74" t="str">
        <f t="shared" si="15"/>
        <v># decimals raw</v>
      </c>
      <c r="P71" s="30"/>
      <c r="Q71" s="8"/>
      <c r="R71" s="8"/>
      <c r="S71" s="38">
        <f t="shared" si="9"/>
        <v>-2.1250000000000031</v>
      </c>
      <c r="T71" s="78">
        <f t="shared" si="10"/>
        <v>4.5126018718354352E-2</v>
      </c>
      <c r="U71" s="78" cm="1">
        <f t="array" ref="U71">_xlfn.IFS(
    FALSE, N("Check if X1 shading is ON"),
    $U$48&lt;&gt;"x", NA(),
    FALSE, N("Check if case is 'LEFT' and x axis value less than z score"),
    AND($F$67 = "LEFT", $S71 &lt; IF($J$67="", 0, $J$67)), $T71,
    FALSE, N("Check if case is 'RIGHT' and x axis value greater than z score"),
    AND($F$67 = "RIGHT", $S71 &gt; IF($J$67="", 0, $J$67)), $T71,
    FALSE, N("Check if case is 'TWO' and both directions"),
    AND(
        $F$67 = "TWO",
        OR($S71 &lt; -ABS($J$67), $S71 &gt; ABS($J$68))
    ), $T71,
    FALSE, N("Default case: Return NA()"),
    TRUE, NA()
)</f>
        <v>4.5126018718354352E-2</v>
      </c>
      <c r="V71" s="78" t="e" cm="1">
        <f t="array" ref="V71">_xlfn.IFS(
    FALSE, N("Check if X1 shading is ON"),
    $U$48&lt;&gt;"x", NA(),
    FALSE, N("Check if case is 'LEFT' and x axis value less than z score"),
    AND($F$68 = "LEFT", $S71 &lt; IF($J$68="", 0, $J$68)), $T71,
    FALSE, N("Check if case is 'RIGHT' and x axis value greater than z score"),
    AND($F$68 = "RIGHT", $S71 &gt; IF($J$68="", 0, $J$68)), $T71,
    FALSE, N("Default case: Return NA()"),
    TRUE, NA()
)</f>
        <v>#N/A</v>
      </c>
      <c r="W71" s="78" t="e" cm="1">
        <f t="array" ref="W71">_xlfn.IFS(
    FALSE, N("Check if X1 shading is ON"),
    $W$48&lt;&gt;"x", NA(),
    FALSE, N("Check if case is 'LEFT' and x axis value less than z score"),
    AND($F$71 = "LEFT", $S71 &lt; IF($J$71="", 0, $J$71)), $T71,
    FALSE, N("Check if case is 'RIGHT' and x axis value greater than z score"),
    AND($F$71 = "RIGHT", $S71 &gt; IF($J$71="", 0, $J$71)), $T71,
    FALSE, N("Check if case is 'TWO' and both directions"),
    AND(
        $F$71 = "TWO",
        OR($S71 &lt; -ABS($J$71), $S71 &gt; ABS($J$71))
    ), $T71,
    FALSE, N("Default case: Return NA()"),
    TRUE, NA()
)</f>
        <v>#N/A</v>
      </c>
      <c r="X71" s="30"/>
      <c r="Y71" s="66">
        <v>-1.1666666666666687</v>
      </c>
      <c r="Z71" s="66">
        <v>8.6000000000000007E-2</v>
      </c>
      <c r="AA71" s="66">
        <f t="shared" si="28"/>
        <v>8.6000000000000007E-2</v>
      </c>
      <c r="AB71" s="66" t="str">
        <f t="shared" si="27"/>
        <v>x̅</v>
      </c>
      <c r="CA71" s="30"/>
      <c r="CB71" s="26"/>
      <c r="CC71" s="8"/>
      <c r="CD71" s="8"/>
      <c r="CE71" s="42" t="str" cm="1">
        <f t="array" ref="CE71">_xlfn.IFS(
    ISNUMBER(SEARCH("0", CE62)), 0,
    CE62="", 0,
    ISNUMBER(SEARCH("x", CE62)), "x",
    TRUE, "x"
)</f>
        <v>x</v>
      </c>
      <c r="CF71" s="42" t="str" cm="1">
        <f t="array" ref="CF71">_xlfn.IFS(
    ISNUMBER(SEARCH("0", CF62)), 0,
    CF62="", 0,
    ISNUMBER(SEARCH("x", CF62)), "x",
    TRUE, "x"
)</f>
        <v>x</v>
      </c>
      <c r="CG71" s="42" t="str" cm="1">
        <f t="array" ref="CG71">_xlfn.IFS(
    ISNUMBER(SEARCH("0", CG62)), 0,
    CG62="", 0,
    ISNUMBER(SEARCH("x", CG62)), "x",
    TRUE, "x"
)</f>
        <v>x</v>
      </c>
      <c r="CH71" s="42" t="str" cm="1">
        <f t="array" ref="CH71">_xlfn.IFS(
    ISNUMBER(SEARCH("0", CH62)), 0,
    CH62="", 0,
    ISNUMBER(SEARCH("x", CH62)), "x",
    TRUE, "x"
)</f>
        <v>x</v>
      </c>
      <c r="CI71" s="42" t="str" cm="1">
        <f t="array" ref="CI71">_xlfn.IFS(
    ISNUMBER(SEARCH("0", CI62)), 0,
    CI62="", 0,
    ISNUMBER(SEARCH("x", CI62)), "x",
    TRUE, "x"
)</f>
        <v>x</v>
      </c>
      <c r="CJ71" s="42" t="str" cm="1">
        <f t="array" ref="CJ71">_xlfn.IFS(
    ISNUMBER(SEARCH("0", CJ62)), 0,
    CJ62="", 0,
    ISNUMBER(SEARCH("x", CJ62)), "x",
    TRUE, "x"
)</f>
        <v>x</v>
      </c>
      <c r="CK71" s="30"/>
      <c r="CL71" s="8"/>
      <c r="CM71" s="74" t="str">
        <f>SCORECHART!BU183</f>
        <v>x</v>
      </c>
      <c r="CN71" s="74" t="str">
        <f>SCORECHART!BV183</f>
        <v>kudos!</v>
      </c>
      <c r="CO71" s="30"/>
      <c r="CP71" s="8"/>
      <c r="CQ71" s="8"/>
      <c r="CR71" s="38">
        <f t="shared" si="13"/>
        <v>-2.1666666666666696</v>
      </c>
      <c r="CS71" s="78">
        <f t="shared" si="11"/>
        <v>4.1664133658563668E-2</v>
      </c>
      <c r="CT71" s="78" cm="1">
        <f t="array" ref="CT71">_xlfn.IFS(
    FALSE, N("Check if X1 shading is ON"),
    $CT$49&lt;&gt;"x", NA(),
    FALSE, N("Check if case is 'LEFT' and x axis value less than z score"),
    AND($CE$68 = "LEFT", $CR71 &lt; IF($CI$68="", 0, $CI$68)), $CS71,
    FALSE, N("Check if case is 'RIGHT' and x axis value greater than z score"),
    AND($CE$68 = "RIGHT", $CR71 &gt; IF($CI$68="", 0, $CI$68)), $CS71,
    FALSE, N("Check if case is 'TWO' and both directions"),
    AND(
        $CE$68 = "TWO",
        OR($CR71 &lt; -ABS($CI$68), $CR71 &gt; ABS($CI$69))
    ), $CS71,
    FALSE, N("Default case: Return NA()"),
    TRUE, NA()
)</f>
        <v>4.1664133658563668E-2</v>
      </c>
      <c r="CU71" s="78" t="e" cm="1">
        <f t="array" ref="CU71">_xlfn.IFS(
    FALSE, N("Check if X1 shading is ON"),
    $CT$49&lt;&gt;"x", NA(),
    FALSE, N("Check if case is 'LEFT' and x axis value less than z score"),
    AND($CE$69 = "LEFT", $CR71 &lt; IF($CI$69="", 0, $CI$69)), $CS71,
    FALSE, N("Check if case is 'RIGHT' and x axis value greater than z score"),
    AND($CE$69 = "RIGHT", $CR71 &gt; IF($CI$69="", 0, $CI$69)), $CS71,
    FALSE, N("Default case: Return NA()"),
    TRUE, NA()
)</f>
        <v>#N/A</v>
      </c>
      <c r="CV71" s="78" t="e" cm="1">
        <f t="array" ref="CV71">_xlfn.IFS(
    FALSE, N("Check if X1 shading is ON"),
    $CV$49&lt;&gt;"x", NA(),
    FALSE, N("Check if case is 'LEFT' and x axis value less than z score"),
    AND($CE$72 = "LEFT", $CR71 &lt; IF($CI$72="", 0, $CI$72)), $CS71,
    FALSE, N("Check if case is 'RIGHT' and x axis value greater than z score"),
    AND($CE$72 = "RIGHT", $CR71 &gt; IF($CI$72="", 0, $CI$72)), $CS71,
    FALSE, N("Check if case is 'TWO' and both directions"),
    AND(
        $CE$72 = "TWO",
        OR($CR71 &lt; -ABS($CI$72), $CR71 &gt; ABS($CI$72))
    ), $CS71,
    FALSE, N("Default case: Return NA()"),
    TRUE, NA()
)</f>
        <v>#N/A</v>
      </c>
      <c r="CW71" s="30"/>
      <c r="CX71" s="66">
        <v>-1.3333333333333357</v>
      </c>
      <c r="CY71" s="66">
        <v>8.6000000000000007E-2</v>
      </c>
      <c r="CZ71" s="66">
        <f t="shared" si="29"/>
        <v>8.6000000000000007E-2</v>
      </c>
      <c r="DA71" s="66" t="str">
        <f t="shared" si="30"/>
        <v>x̅</v>
      </c>
    </row>
    <row r="72" spans="1:105" ht="16" x14ac:dyDescent="0.2">
      <c r="A72"/>
      <c r="B72" s="30"/>
      <c r="C72" s="26"/>
      <c r="D72" s="67"/>
      <c r="E72" s="67"/>
      <c r="F72" s="8"/>
      <c r="G72" s="8"/>
      <c r="H72" s="8"/>
      <c r="I72" s="8"/>
      <c r="J72" s="8"/>
      <c r="K72" s="8"/>
      <c r="L72" s="30"/>
      <c r="M72" s="8"/>
      <c r="N72" s="8"/>
      <c r="O72" s="30"/>
      <c r="P72" s="30"/>
      <c r="Q72" s="8"/>
      <c r="R72" s="8"/>
      <c r="S72" s="38">
        <f t="shared" si="9"/>
        <v>-2.0833333333333366</v>
      </c>
      <c r="T72" s="78">
        <f t="shared" si="10"/>
        <v>4.882009825630447E-2</v>
      </c>
      <c r="U72" s="78" cm="1">
        <f t="array" ref="U72">_xlfn.IFS(
    FALSE, N("Check if X1 shading is ON"),
    $U$48&lt;&gt;"x", NA(),
    FALSE, N("Check if case is 'LEFT' and x axis value less than z score"),
    AND($F$67 = "LEFT", $S72 &lt; IF($J$67="", 0, $J$67)), $T72,
    FALSE, N("Check if case is 'RIGHT' and x axis value greater than z score"),
    AND($F$67 = "RIGHT", $S72 &gt; IF($J$67="", 0, $J$67)), $T72,
    FALSE, N("Check if case is 'TWO' and both directions"),
    AND(
        $F$67 = "TWO",
        OR($S72 &lt; -ABS($J$67), $S72 &gt; ABS($J$68))
    ), $T72,
    FALSE, N("Default case: Return NA()"),
    TRUE, NA()
)</f>
        <v>4.882009825630447E-2</v>
      </c>
      <c r="V72" s="78" t="e" cm="1">
        <f t="array" ref="V72">_xlfn.IFS(
    FALSE, N("Check if X1 shading is ON"),
    $U$48&lt;&gt;"x", NA(),
    FALSE, N("Check if case is 'LEFT' and x axis value less than z score"),
    AND($F$68 = "LEFT", $S72 &lt; IF($J$68="", 0, $J$68)), $T72,
    FALSE, N("Check if case is 'RIGHT' and x axis value greater than z score"),
    AND($F$68 = "RIGHT", $S72 &gt; IF($J$68="", 0, $J$68)), $T72,
    FALSE, N("Default case: Return NA()"),
    TRUE, NA()
)</f>
        <v>#N/A</v>
      </c>
      <c r="W72" s="78" t="e" cm="1">
        <f t="array" ref="W72">_xlfn.IFS(
    FALSE, N("Check if X1 shading is ON"),
    $W$48&lt;&gt;"x", NA(),
    FALSE, N("Check if case is 'LEFT' and x axis value less than z score"),
    AND($F$71 = "LEFT", $S72 &lt; IF($J$71="", 0, $J$71)), $T72,
    FALSE, N("Check if case is 'RIGHT' and x axis value greater than z score"),
    AND($F$71 = "RIGHT", $S72 &gt; IF($J$71="", 0, $J$71)), $T72,
    FALSE, N("Check if case is 'TWO' and both directions"),
    AND(
        $F$71 = "TWO",
        OR($S72 &lt; -ABS($J$71), $S72 &gt; ABS($J$71))
    ), $T72,
    FALSE, N("Default case: Return NA()"),
    TRUE, NA()
)</f>
        <v>#N/A</v>
      </c>
      <c r="X72" s="30"/>
      <c r="Y72" s="66">
        <v>-0.83333333333333526</v>
      </c>
      <c r="Z72" s="66">
        <v>8.6000000000000007E-2</v>
      </c>
      <c r="AA72" s="66">
        <f t="shared" si="28"/>
        <v>8.6000000000000007E-2</v>
      </c>
      <c r="AB72" s="66" t="str">
        <f t="shared" si="27"/>
        <v>x̅</v>
      </c>
      <c r="CA72" s="30"/>
      <c r="CB72" s="32">
        <f>CB63</f>
        <v>30</v>
      </c>
      <c r="CC72" s="42" t="str">
        <f>IF(CC63=0,"",CC63)</f>
        <v>T x̅</v>
      </c>
      <c r="CD72" s="42" t="str">
        <f>IF(CD63=0,"",CD63)</f>
        <v>new sample x̅</v>
      </c>
      <c r="CE72" s="42" t="str" cm="1">
        <f t="array" ref="CE72">_xlfn.IFS(
    CE63=0, "",
    ISNUMBER(SEARCH("LEFT", CE63)), "LEFT",
    ISNUMBER(SEARCH("RIGHT", CE63)), "RIGHT",
    TRUE, CE63
)</f>
        <v>RIGHT</v>
      </c>
      <c r="CF72" s="46">
        <f>IF(CF63=0,"",CF63)</f>
        <v>80</v>
      </c>
      <c r="CG72" s="86">
        <f>IF(CG63=0,"",CG63)</f>
        <v>0.44824049374179142</v>
      </c>
      <c r="CH72" s="46">
        <f>IF(CH63=0,"",CH63)</f>
        <v>81.2</v>
      </c>
      <c r="CI72" s="47">
        <f>IF(CI63=0,"",CI63)</f>
        <v>2.6771342990070459</v>
      </c>
      <c r="CJ72" s="48">
        <f>IF(CJ63=0,"",CJ63)</f>
        <v>6.046112395887167E-3</v>
      </c>
      <c r="CK72" s="30"/>
      <c r="CL72" s="8"/>
      <c r="CM72" s="74">
        <f>SCORECHART!BU184</f>
        <v>2</v>
      </c>
      <c r="CN72" s="74" t="str">
        <f>SCORECHART!BV184</f>
        <v># decimals raw</v>
      </c>
      <c r="CO72" s="30"/>
      <c r="CP72" s="8"/>
      <c r="CQ72" s="8"/>
      <c r="CR72" s="38">
        <f t="shared" si="13"/>
        <v>-2.1250000000000031</v>
      </c>
      <c r="CS72" s="78">
        <f t="shared" si="11"/>
        <v>4.5126018718354352E-2</v>
      </c>
      <c r="CT72" s="78" cm="1">
        <f t="array" ref="CT72">_xlfn.IFS(
    FALSE, N("Check if X1 shading is ON"),
    $CT$49&lt;&gt;"x", NA(),
    FALSE, N("Check if case is 'LEFT' and x axis value less than z score"),
    AND($CE$68 = "LEFT", $CR72 &lt; IF($CI$68="", 0, $CI$68)), $CS72,
    FALSE, N("Check if case is 'RIGHT' and x axis value greater than z score"),
    AND($CE$68 = "RIGHT", $CR72 &gt; IF($CI$68="", 0, $CI$68)), $CS72,
    FALSE, N("Check if case is 'TWO' and both directions"),
    AND(
        $CE$68 = "TWO",
        OR($CR72 &lt; -ABS($CI$68), $CR72 &gt; ABS($CI$69))
    ), $CS72,
    FALSE, N("Default case: Return NA()"),
    TRUE, NA()
)</f>
        <v>4.5126018718354352E-2</v>
      </c>
      <c r="CU72" s="78" t="e" cm="1">
        <f t="array" ref="CU72">_xlfn.IFS(
    FALSE, N("Check if X1 shading is ON"),
    $CT$49&lt;&gt;"x", NA(),
    FALSE, N("Check if case is 'LEFT' and x axis value less than z score"),
    AND($CE$69 = "LEFT", $CR72 &lt; IF($CI$69="", 0, $CI$69)), $CS72,
    FALSE, N("Check if case is 'RIGHT' and x axis value greater than z score"),
    AND($CE$69 = "RIGHT", $CR72 &gt; IF($CI$69="", 0, $CI$69)), $CS72,
    FALSE, N("Default case: Return NA()"),
    TRUE, NA()
)</f>
        <v>#N/A</v>
      </c>
      <c r="CV72" s="78" t="e" cm="1">
        <f t="array" ref="CV72">_xlfn.IFS(
    FALSE, N("Check if X1 shading is ON"),
    $CV$49&lt;&gt;"x", NA(),
    FALSE, N("Check if case is 'LEFT' and x axis value less than z score"),
    AND($CE$72 = "LEFT", $CR72 &lt; IF($CI$72="", 0, $CI$72)), $CS72,
    FALSE, N("Check if case is 'RIGHT' and x axis value greater than z score"),
    AND($CE$72 = "RIGHT", $CR72 &gt; IF($CI$72="", 0, $CI$72)), $CS72,
    FALSE, N("Check if case is 'TWO' and both directions"),
    AND(
        $CE$72 = "TWO",
        OR($CR72 &lt; -ABS($CI$72), $CR72 &gt; ABS($CI$72))
    ), $CS72,
    FALSE, N("Default case: Return NA()"),
    TRUE, NA()
)</f>
        <v>#N/A</v>
      </c>
      <c r="CW72" s="30"/>
      <c r="CX72" s="66">
        <v>-1.1666666666666687</v>
      </c>
      <c r="CY72" s="66">
        <v>8.6000000000000007E-2</v>
      </c>
      <c r="CZ72" s="66">
        <f t="shared" si="29"/>
        <v>8.6000000000000007E-2</v>
      </c>
      <c r="DA72" s="66" t="str">
        <f t="shared" si="30"/>
        <v>x̅</v>
      </c>
    </row>
    <row r="73" spans="1:105" ht="16" x14ac:dyDescent="0.2">
      <c r="A73"/>
      <c r="B73" s="30"/>
      <c r="C73" s="26"/>
      <c r="D73" s="137"/>
      <c r="E73" s="138" t="s">
        <v>142</v>
      </c>
      <c r="F73" s="136" t="s">
        <v>108</v>
      </c>
      <c r="G73" s="136"/>
      <c r="H73" s="37"/>
      <c r="I73" s="8"/>
      <c r="J73" s="38"/>
      <c r="K73" s="39"/>
      <c r="L73" s="30"/>
      <c r="M73" s="8"/>
      <c r="N73" s="8"/>
      <c r="O73" s="30"/>
      <c r="P73" s="30"/>
      <c r="Q73" s="8"/>
      <c r="R73" s="8"/>
      <c r="S73" s="38">
        <f t="shared" si="9"/>
        <v>-2.0416666666666701</v>
      </c>
      <c r="T73" s="78">
        <f t="shared" si="10"/>
        <v>5.2755589252384542E-2</v>
      </c>
      <c r="U73" s="78" t="e" cm="1">
        <f t="array" ref="U73">_xlfn.IFS(
    FALSE, N("Check if X1 shading is ON"),
    $U$48&lt;&gt;"x", NA(),
    FALSE, N("Check if case is 'LEFT' and x axis value less than z score"),
    AND($F$67 = "LEFT", $S73 &lt; IF($J$67="", 0, $J$67)), $T73,
    FALSE, N("Check if case is 'RIGHT' and x axis value greater than z score"),
    AND($F$67 = "RIGHT", $S73 &gt; IF($J$67="", 0, $J$67)), $T73,
    FALSE, N("Check if case is 'TWO' and both directions"),
    AND(
        $F$67 = "TWO",
        OR($S73 &lt; -ABS($J$67), $S73 &gt; ABS($J$68))
    ), $T73,
    FALSE, N("Default case: Return NA()"),
    TRUE, NA()
)</f>
        <v>#N/A</v>
      </c>
      <c r="V73" s="78" t="e" cm="1">
        <f t="array" ref="V73">_xlfn.IFS(
    FALSE, N("Check if X1 shading is ON"),
    $U$48&lt;&gt;"x", NA(),
    FALSE, N("Check if case is 'LEFT' and x axis value less than z score"),
    AND($F$68 = "LEFT", $S73 &lt; IF($J$68="", 0, $J$68)), $T73,
    FALSE, N("Check if case is 'RIGHT' and x axis value greater than z score"),
    AND($F$68 = "RIGHT", $S73 &gt; IF($J$68="", 0, $J$68)), $T73,
    FALSE, N("Default case: Return NA()"),
    TRUE, NA()
)</f>
        <v>#N/A</v>
      </c>
      <c r="W73" s="78" t="e" cm="1">
        <f t="array" ref="W73">_xlfn.IFS(
    FALSE, N("Check if X1 shading is ON"),
    $W$48&lt;&gt;"x", NA(),
    FALSE, N("Check if case is 'LEFT' and x axis value less than z score"),
    AND($F$71 = "LEFT", $S73 &lt; IF($J$71="", 0, $J$71)), $T73,
    FALSE, N("Check if case is 'RIGHT' and x axis value greater than z score"),
    AND($F$71 = "RIGHT", $S73 &gt; IF($J$71="", 0, $J$71)), $T73,
    FALSE, N("Check if case is 'TWO' and both directions"),
    AND(
        $F$71 = "TWO",
        OR($S73 &lt; -ABS($J$71), $S73 &gt; ABS($J$71))
    ), $T73,
    FALSE, N("Default case: Return NA()"),
    TRUE, NA()
)</f>
        <v>#N/A</v>
      </c>
      <c r="X73" s="30"/>
      <c r="Y73" s="66">
        <v>-0.66666666666666874</v>
      </c>
      <c r="Z73" s="66">
        <v>8.6000000000000007E-2</v>
      </c>
      <c r="AA73" s="66">
        <f t="shared" si="28"/>
        <v>8.6000000000000007E-2</v>
      </c>
      <c r="AB73" s="66" t="str">
        <f t="shared" si="27"/>
        <v>x̅</v>
      </c>
      <c r="CA73" s="30"/>
      <c r="CB73" s="26"/>
      <c r="CC73" s="67"/>
      <c r="CD73" s="67"/>
      <c r="CE73" s="8"/>
      <c r="CF73" s="8"/>
      <c r="CG73" s="8"/>
      <c r="CH73" s="8"/>
      <c r="CI73" s="8"/>
      <c r="CJ73" s="8"/>
      <c r="CK73" s="30"/>
      <c r="CL73" s="8"/>
      <c r="CM73" s="8"/>
      <c r="CN73" s="30"/>
      <c r="CO73" s="30"/>
      <c r="CP73" s="8"/>
      <c r="CQ73" s="8"/>
      <c r="CR73" s="38">
        <f t="shared" si="13"/>
        <v>-2.0833333333333366</v>
      </c>
      <c r="CS73" s="78">
        <f t="shared" si="11"/>
        <v>4.882009825630447E-2</v>
      </c>
      <c r="CT73" s="78" cm="1">
        <f t="array" ref="CT73">_xlfn.IFS(
    FALSE, N("Check if X1 shading is ON"),
    $CT$49&lt;&gt;"x", NA(),
    FALSE, N("Check if case is 'LEFT' and x axis value less than z score"),
    AND($CE$68 = "LEFT", $CR73 &lt; IF($CI$68="", 0, $CI$68)), $CS73,
    FALSE, N("Check if case is 'RIGHT' and x axis value greater than z score"),
    AND($CE$68 = "RIGHT", $CR73 &gt; IF($CI$68="", 0, $CI$68)), $CS73,
    FALSE, N("Check if case is 'TWO' and both directions"),
    AND(
        $CE$68 = "TWO",
        OR($CR73 &lt; -ABS($CI$68), $CR73 &gt; ABS($CI$69))
    ), $CS73,
    FALSE, N("Default case: Return NA()"),
    TRUE, NA()
)</f>
        <v>4.882009825630447E-2</v>
      </c>
      <c r="CU73" s="78" t="e" cm="1">
        <f t="array" ref="CU73">_xlfn.IFS(
    FALSE, N("Check if X1 shading is ON"),
    $CT$49&lt;&gt;"x", NA(),
    FALSE, N("Check if case is 'LEFT' and x axis value less than z score"),
    AND($CE$69 = "LEFT", $CR73 &lt; IF($CI$69="", 0, $CI$69)), $CS73,
    FALSE, N("Check if case is 'RIGHT' and x axis value greater than z score"),
    AND($CE$69 = "RIGHT", $CR73 &gt; IF($CI$69="", 0, $CI$69)), $CS73,
    FALSE, N("Default case: Return NA()"),
    TRUE, NA()
)</f>
        <v>#N/A</v>
      </c>
      <c r="CV73" s="78" t="e" cm="1">
        <f t="array" ref="CV73">_xlfn.IFS(
    FALSE, N("Check if X1 shading is ON"),
    $CV$49&lt;&gt;"x", NA(),
    FALSE, N("Check if case is 'LEFT' and x axis value less than z score"),
    AND($CE$72 = "LEFT", $CR73 &lt; IF($CI$72="", 0, $CI$72)), $CS73,
    FALSE, N("Check if case is 'RIGHT' and x axis value greater than z score"),
    AND($CE$72 = "RIGHT", $CR73 &gt; IF($CI$72="", 0, $CI$72)), $CS73,
    FALSE, N("Check if case is 'TWO' and both directions"),
    AND(
        $CE$72 = "TWO",
        OR($CR73 &lt; -ABS($CI$72), $CR73 &gt; ABS($CI$72))
    ), $CS73,
    FALSE, N("Default case: Return NA()"),
    TRUE, NA()
)</f>
        <v>#N/A</v>
      </c>
      <c r="CW73" s="30"/>
      <c r="CX73" s="66">
        <v>-0.83333333333333526</v>
      </c>
      <c r="CY73" s="66">
        <v>8.6000000000000007E-2</v>
      </c>
      <c r="CZ73" s="66">
        <f t="shared" si="29"/>
        <v>8.6000000000000007E-2</v>
      </c>
      <c r="DA73" s="66" t="str">
        <f t="shared" si="30"/>
        <v>x̅</v>
      </c>
    </row>
    <row r="74" spans="1:105" ht="40" x14ac:dyDescent="0.2">
      <c r="A74"/>
      <c r="B74" s="30"/>
      <c r="C74" s="64" t="s">
        <v>39</v>
      </c>
      <c r="D74" s="26" t="str">
        <f>K66</f>
        <v>P(x̅)</v>
      </c>
      <c r="E74" s="139" t="s">
        <v>140</v>
      </c>
      <c r="F74" s="140" t="s">
        <v>141</v>
      </c>
      <c r="G74" s="8"/>
      <c r="H74" s="8"/>
      <c r="I74" s="118" t="s">
        <v>102</v>
      </c>
      <c r="J74" s="26" t="s">
        <v>1</v>
      </c>
      <c r="K74" s="26" t="s">
        <v>2</v>
      </c>
      <c r="L74" s="39" t="s">
        <v>8</v>
      </c>
      <c r="M74" s="8"/>
      <c r="N74" s="8"/>
      <c r="O74" s="30"/>
      <c r="P74" s="30"/>
      <c r="Q74" s="8"/>
      <c r="R74" s="8"/>
      <c r="S74" s="38">
        <f t="shared" si="9"/>
        <v>-2.0000000000000036</v>
      </c>
      <c r="T74" s="78">
        <f t="shared" si="10"/>
        <v>5.6941349953155425E-2</v>
      </c>
      <c r="U74" s="78" t="e" cm="1">
        <f t="array" ref="U74">_xlfn.IFS(
    FALSE, N("Check if X1 shading is ON"),
    $U$48&lt;&gt;"x", NA(),
    FALSE, N("Check if case is 'LEFT' and x axis value less than z score"),
    AND($F$67 = "LEFT", $S74 &lt; IF($J$67="", 0, $J$67)), $T74,
    FALSE, N("Check if case is 'RIGHT' and x axis value greater than z score"),
    AND($F$67 = "RIGHT", $S74 &gt; IF($J$67="", 0, $J$67)), $T74,
    FALSE, N("Check if case is 'TWO' and both directions"),
    AND(
        $F$67 = "TWO",
        OR($S74 &lt; -ABS($J$67), $S74 &gt; ABS($J$68))
    ), $T74,
    FALSE, N("Default case: Return NA()"),
    TRUE, NA()
)</f>
        <v>#N/A</v>
      </c>
      <c r="V74" s="78" t="e" cm="1">
        <f t="array" ref="V74">_xlfn.IFS(
    FALSE, N("Check if X1 shading is ON"),
    $U$48&lt;&gt;"x", NA(),
    FALSE, N("Check if case is 'LEFT' and x axis value less than z score"),
    AND($F$68 = "LEFT", $S74 &lt; IF($J$68="", 0, $J$68)), $T74,
    FALSE, N("Check if case is 'RIGHT' and x axis value greater than z score"),
    AND($F$68 = "RIGHT", $S74 &gt; IF($J$68="", 0, $J$68)), $T74,
    FALSE, N("Default case: Return NA()"),
    TRUE, NA()
)</f>
        <v>#N/A</v>
      </c>
      <c r="W74" s="78" t="e" cm="1">
        <f t="array" ref="W74">_xlfn.IFS(
    FALSE, N("Check if X1 shading is ON"),
    $W$48&lt;&gt;"x", NA(),
    FALSE, N("Check if case is 'LEFT' and x axis value less than z score"),
    AND($F$71 = "LEFT", $S74 &lt; IF($J$71="", 0, $J$71)), $T74,
    FALSE, N("Check if case is 'RIGHT' and x axis value greater than z score"),
    AND($F$71 = "RIGHT", $S74 &gt; IF($J$71="", 0, $J$71)), $T74,
    FALSE, N("Check if case is 'TWO' and both directions"),
    AND(
        $F$71 = "TWO",
        OR($S74 &lt; -ABS($J$71), $S74 &gt; ABS($J$71))
    ), $T74,
    FALSE, N("Default case: Return NA()"),
    TRUE, NA()
)</f>
        <v>#N/A</v>
      </c>
      <c r="X74" s="30"/>
      <c r="Y74" s="66">
        <v>-0.50000000000000222</v>
      </c>
      <c r="Z74" s="66">
        <v>8.6000000000000007E-2</v>
      </c>
      <c r="AA74" s="66">
        <f t="shared" si="28"/>
        <v>8.6000000000000007E-2</v>
      </c>
      <c r="AB74" s="66" t="str">
        <f t="shared" si="27"/>
        <v>x̅</v>
      </c>
      <c r="CA74" s="30"/>
      <c r="CB74" s="26"/>
      <c r="CC74" s="137"/>
      <c r="CD74" s="138" t="s">
        <v>142</v>
      </c>
      <c r="CE74" s="136" t="s">
        <v>108</v>
      </c>
      <c r="CF74" s="136"/>
      <c r="CG74" s="37"/>
      <c r="CH74" s="8"/>
      <c r="CI74" s="38"/>
      <c r="CJ74" s="39"/>
      <c r="CK74" s="30"/>
      <c r="CL74" s="8"/>
      <c r="CM74" s="8"/>
      <c r="CN74" s="30"/>
      <c r="CO74" s="30"/>
      <c r="CP74" s="8"/>
      <c r="CQ74" s="8"/>
      <c r="CR74" s="38">
        <f t="shared" si="13"/>
        <v>-2.0416666666666701</v>
      </c>
      <c r="CS74" s="78">
        <f t="shared" si="11"/>
        <v>5.2755589252384542E-2</v>
      </c>
      <c r="CT74" s="78" t="e" cm="1">
        <f t="array" ref="CT74">_xlfn.IFS(
    FALSE, N("Check if X1 shading is ON"),
    $CT$49&lt;&gt;"x", NA(),
    FALSE, N("Check if case is 'LEFT' and x axis value less than z score"),
    AND($CE$68 = "LEFT", $CR74 &lt; IF($CI$68="", 0, $CI$68)), $CS74,
    FALSE, N("Check if case is 'RIGHT' and x axis value greater than z score"),
    AND($CE$68 = "RIGHT", $CR74 &gt; IF($CI$68="", 0, $CI$68)), $CS74,
    FALSE, N("Check if case is 'TWO' and both directions"),
    AND(
        $CE$68 = "TWO",
        OR($CR74 &lt; -ABS($CI$68), $CR74 &gt; ABS($CI$69))
    ), $CS74,
    FALSE, N("Default case: Return NA()"),
    TRUE, NA()
)</f>
        <v>#N/A</v>
      </c>
      <c r="CU74" s="78" t="e" cm="1">
        <f t="array" ref="CU74">_xlfn.IFS(
    FALSE, N("Check if X1 shading is ON"),
    $CT$49&lt;&gt;"x", NA(),
    FALSE, N("Check if case is 'LEFT' and x axis value less than z score"),
    AND($CE$69 = "LEFT", $CR74 &lt; IF($CI$69="", 0, $CI$69)), $CS74,
    FALSE, N("Check if case is 'RIGHT' and x axis value greater than z score"),
    AND($CE$69 = "RIGHT", $CR74 &gt; IF($CI$69="", 0, $CI$69)), $CS74,
    FALSE, N("Default case: Return NA()"),
    TRUE, NA()
)</f>
        <v>#N/A</v>
      </c>
      <c r="CV74" s="78" t="e" cm="1">
        <f t="array" ref="CV74">_xlfn.IFS(
    FALSE, N("Check if X1 shading is ON"),
    $CV$49&lt;&gt;"x", NA(),
    FALSE, N("Check if case is 'LEFT' and x axis value less than z score"),
    AND($CE$72 = "LEFT", $CR74 &lt; IF($CI$72="", 0, $CI$72)), $CS74,
    FALSE, N("Check if case is 'RIGHT' and x axis value greater than z score"),
    AND($CE$72 = "RIGHT", $CR74 &gt; IF($CI$72="", 0, $CI$72)), $CS74,
    FALSE, N("Check if case is 'TWO' and both directions"),
    AND(
        $CE$72 = "TWO",
        OR($CR74 &lt; -ABS($CI$72), $CR74 &gt; ABS($CI$72))
    ), $CS74,
    FALSE, N("Default case: Return NA()"),
    TRUE, NA()
)</f>
        <v>#N/A</v>
      </c>
      <c r="CW74" s="30"/>
      <c r="CX74" s="66">
        <v>-0.66666666666666874</v>
      </c>
      <c r="CY74" s="66">
        <v>8.6000000000000007E-2</v>
      </c>
      <c r="CZ74" s="66">
        <f t="shared" si="29"/>
        <v>8.6000000000000007E-2</v>
      </c>
      <c r="DA74" s="66" t="str">
        <f t="shared" si="30"/>
        <v>x̅</v>
      </c>
    </row>
    <row r="75" spans="1:105" ht="40" x14ac:dyDescent="0.2">
      <c r="A75"/>
      <c r="B75" s="30"/>
      <c r="C75" s="26"/>
      <c r="D75" s="26" t="str">
        <f>C66</f>
        <v>n</v>
      </c>
      <c r="E75" s="26">
        <f>C67</f>
        <v>30</v>
      </c>
      <c r="F75" s="30" t="str">
        <f>IF(
    AND(D74 &lt;&gt; "P(x)", E75 &lt;&gt; 0),
    " " &amp; D75 &amp; "=" &amp; E75,
    ""
)</f>
        <v xml:space="preserve"> n=30</v>
      </c>
      <c r="G75" s="63" t="str">
        <f>IF(K66="","",D74 &amp; F75 &amp;  F76)</f>
        <v>P(x̅) n=30 α=5.0%</v>
      </c>
      <c r="H75" s="8"/>
      <c r="I75" s="66"/>
      <c r="J75" s="66">
        <v>0</v>
      </c>
      <c r="K75" s="66">
        <v>0.09</v>
      </c>
      <c r="L75" s="66" t="s">
        <v>103</v>
      </c>
      <c r="M75" s="8"/>
      <c r="N75" s="8"/>
      <c r="O75" s="30"/>
      <c r="P75" s="30"/>
      <c r="Q75" s="8"/>
      <c r="R75" s="8"/>
      <c r="S75" s="38">
        <f t="shared" si="9"/>
        <v>-1.9583333333333368</v>
      </c>
      <c r="T75" s="78">
        <f t="shared" si="10"/>
        <v>6.138577882035428E-2</v>
      </c>
      <c r="U75" s="78" t="e" cm="1">
        <f t="array" ref="U75">_xlfn.IFS(
    FALSE, N("Check if X1 shading is ON"),
    $U$48&lt;&gt;"x", NA(),
    FALSE, N("Check if case is 'LEFT' and x axis value less than z score"),
    AND($F$67 = "LEFT", $S75 &lt; IF($J$67="", 0, $J$67)), $T75,
    FALSE, N("Check if case is 'RIGHT' and x axis value greater than z score"),
    AND($F$67 = "RIGHT", $S75 &gt; IF($J$67="", 0, $J$67)), $T75,
    FALSE, N("Check if case is 'TWO' and both directions"),
    AND(
        $F$67 = "TWO",
        OR($S75 &lt; -ABS($J$67), $S75 &gt; ABS($J$68))
    ), $T75,
    FALSE, N("Default case: Return NA()"),
    TRUE, NA()
)</f>
        <v>#N/A</v>
      </c>
      <c r="V75" s="78" t="e" cm="1">
        <f t="array" ref="V75">_xlfn.IFS(
    FALSE, N("Check if X1 shading is ON"),
    $U$48&lt;&gt;"x", NA(),
    FALSE, N("Check if case is 'LEFT' and x axis value less than z score"),
    AND($F$68 = "LEFT", $S75 &lt; IF($J$68="", 0, $J$68)), $T75,
    FALSE, N("Check if case is 'RIGHT' and x axis value greater than z score"),
    AND($F$68 = "RIGHT", $S75 &gt; IF($J$68="", 0, $J$68)), $T75,
    FALSE, N("Default case: Return NA()"),
    TRUE, NA()
)</f>
        <v>#N/A</v>
      </c>
      <c r="W75" s="78" t="e" cm="1">
        <f t="array" ref="W75">_xlfn.IFS(
    FALSE, N("Check if X1 shading is ON"),
    $W$48&lt;&gt;"x", NA(),
    FALSE, N("Check if case is 'LEFT' and x axis value less than z score"),
    AND($F$71 = "LEFT", $S75 &lt; IF($J$71="", 0, $J$71)), $T75,
    FALSE, N("Check if case is 'RIGHT' and x axis value greater than z score"),
    AND($F$71 = "RIGHT", $S75 &gt; IF($J$71="", 0, $J$71)), $T75,
    FALSE, N("Check if case is 'TWO' and both directions"),
    AND(
        $F$71 = "TWO",
        OR($S75 &lt; -ABS($J$71), $S75 &gt; ABS($J$71))
    ), $T75,
    FALSE, N("Default case: Return NA()"),
    TRUE, NA()
)</f>
        <v>#N/A</v>
      </c>
      <c r="X75" s="30"/>
      <c r="Y75" s="66">
        <v>-0.33333333333333548</v>
      </c>
      <c r="Z75" s="66">
        <v>8.6000000000000007E-2</v>
      </c>
      <c r="AA75" s="66">
        <f t="shared" si="28"/>
        <v>8.6000000000000007E-2</v>
      </c>
      <c r="AB75" s="66" t="str">
        <f t="shared" si="27"/>
        <v>x̅</v>
      </c>
      <c r="CA75" s="30"/>
      <c r="CB75" s="64" t="s">
        <v>39</v>
      </c>
      <c r="CC75" s="26" t="str">
        <f>CJ67</f>
        <v>P(x̅)</v>
      </c>
      <c r="CD75" s="139" t="s">
        <v>140</v>
      </c>
      <c r="CE75" s="140" t="s">
        <v>141</v>
      </c>
      <c r="CF75" s="8"/>
      <c r="CG75" s="8"/>
      <c r="CH75" s="118" t="s">
        <v>102</v>
      </c>
      <c r="CI75" s="26" t="s">
        <v>1</v>
      </c>
      <c r="CJ75" s="26" t="s">
        <v>2</v>
      </c>
      <c r="CK75" s="39" t="s">
        <v>8</v>
      </c>
      <c r="CL75" s="8"/>
      <c r="CM75" s="8"/>
      <c r="CN75" s="30"/>
      <c r="CO75" s="30"/>
      <c r="CP75" s="8"/>
      <c r="CQ75" s="8"/>
      <c r="CR75" s="38">
        <f t="shared" si="13"/>
        <v>-2.0000000000000036</v>
      </c>
      <c r="CS75" s="78">
        <f t="shared" si="11"/>
        <v>5.6941349953155425E-2</v>
      </c>
      <c r="CT75" s="78" t="e" cm="1">
        <f t="array" ref="CT75">_xlfn.IFS(
    FALSE, N("Check if X1 shading is ON"),
    $CT$49&lt;&gt;"x", NA(),
    FALSE, N("Check if case is 'LEFT' and x axis value less than z score"),
    AND($CE$68 = "LEFT", $CR75 &lt; IF($CI$68="", 0, $CI$68)), $CS75,
    FALSE, N("Check if case is 'RIGHT' and x axis value greater than z score"),
    AND($CE$68 = "RIGHT", $CR75 &gt; IF($CI$68="", 0, $CI$68)), $CS75,
    FALSE, N("Check if case is 'TWO' and both directions"),
    AND(
        $CE$68 = "TWO",
        OR($CR75 &lt; -ABS($CI$68), $CR75 &gt; ABS($CI$69))
    ), $CS75,
    FALSE, N("Default case: Return NA()"),
    TRUE, NA()
)</f>
        <v>#N/A</v>
      </c>
      <c r="CU75" s="78" t="e" cm="1">
        <f t="array" ref="CU75">_xlfn.IFS(
    FALSE, N("Check if X1 shading is ON"),
    $CT$49&lt;&gt;"x", NA(),
    FALSE, N("Check if case is 'LEFT' and x axis value less than z score"),
    AND($CE$69 = "LEFT", $CR75 &lt; IF($CI$69="", 0, $CI$69)), $CS75,
    FALSE, N("Check if case is 'RIGHT' and x axis value greater than z score"),
    AND($CE$69 = "RIGHT", $CR75 &gt; IF($CI$69="", 0, $CI$69)), $CS75,
    FALSE, N("Default case: Return NA()"),
    TRUE, NA()
)</f>
        <v>#N/A</v>
      </c>
      <c r="CV75" s="78" t="e" cm="1">
        <f t="array" ref="CV75">_xlfn.IFS(
    FALSE, N("Check if X1 shading is ON"),
    $CV$49&lt;&gt;"x", NA(),
    FALSE, N("Check if case is 'LEFT' and x axis value less than z score"),
    AND($CE$72 = "LEFT", $CR75 &lt; IF($CI$72="", 0, $CI$72)), $CS75,
    FALSE, N("Check if case is 'RIGHT' and x axis value greater than z score"),
    AND($CE$72 = "RIGHT", $CR75 &gt; IF($CI$72="", 0, $CI$72)), $CS75,
    FALSE, N("Check if case is 'TWO' and both directions"),
    AND(
        $CE$72 = "TWO",
        OR($CR75 &lt; -ABS($CI$72), $CR75 &gt; ABS($CI$72))
    ), $CS75,
    FALSE, N("Default case: Return NA()"),
    TRUE, NA()
)</f>
        <v>#N/A</v>
      </c>
      <c r="CW75" s="30"/>
      <c r="CX75" s="66">
        <v>-0.50000000000000222</v>
      </c>
      <c r="CY75" s="66">
        <v>8.6000000000000007E-2</v>
      </c>
      <c r="CZ75" s="66">
        <f t="shared" si="29"/>
        <v>8.6000000000000007E-2</v>
      </c>
      <c r="DA75" s="66" t="str">
        <f t="shared" si="30"/>
        <v>x̅</v>
      </c>
    </row>
    <row r="76" spans="1:105" ht="16" x14ac:dyDescent="0.2">
      <c r="A76"/>
      <c r="B76" s="30"/>
      <c r="C76" s="30"/>
      <c r="D76" s="26" t="s">
        <v>33</v>
      </c>
      <c r="E76" s="65">
        <f>IFERROR(K67+K68,0)</f>
        <v>0.05</v>
      </c>
      <c r="F76" s="30" t="str">
        <f>IF(
    AND(D74 &lt;&gt; "P(x)", E76 &lt;&gt; 0),
    " " &amp; D76 &amp; "=" &amp; TEXT(E76, "#,##0.0%"),
    ""
)</f>
        <v xml:space="preserve"> α=5.0%</v>
      </c>
      <c r="G76" s="30"/>
      <c r="H76" s="8"/>
      <c r="I76" s="8"/>
      <c r="J76" s="8"/>
      <c r="K76" s="66"/>
      <c r="L76" s="8"/>
      <c r="M76" s="8"/>
      <c r="N76" s="8"/>
      <c r="O76" s="8"/>
      <c r="P76" s="30"/>
      <c r="Q76" s="8"/>
      <c r="R76" s="8"/>
      <c r="S76" s="38">
        <f t="shared" si="9"/>
        <v>-1.9166666666666701</v>
      </c>
      <c r="T76" s="78">
        <f t="shared" si="10"/>
        <v>6.6096706874345768E-2</v>
      </c>
      <c r="U76" s="78" t="e" cm="1">
        <f t="array" ref="U76">_xlfn.IFS(
    FALSE, N("Check if X1 shading is ON"),
    $U$48&lt;&gt;"x", NA(),
    FALSE, N("Check if case is 'LEFT' and x axis value less than z score"),
    AND($F$67 = "LEFT", $S76 &lt; IF($J$67="", 0, $J$67)), $T76,
    FALSE, N("Check if case is 'RIGHT' and x axis value greater than z score"),
    AND($F$67 = "RIGHT", $S76 &gt; IF($J$67="", 0, $J$67)), $T76,
    FALSE, N("Check if case is 'TWO' and both directions"),
    AND(
        $F$67 = "TWO",
        OR($S76 &lt; -ABS($J$67), $S76 &gt; ABS($J$68))
    ), $T76,
    FALSE, N("Default case: Return NA()"),
    TRUE, NA()
)</f>
        <v>#N/A</v>
      </c>
      <c r="V76" s="78" t="e" cm="1">
        <f t="array" ref="V76">_xlfn.IFS(
    FALSE, N("Check if X1 shading is ON"),
    $U$48&lt;&gt;"x", NA(),
    FALSE, N("Check if case is 'LEFT' and x axis value less than z score"),
    AND($F$68 = "LEFT", $S76 &lt; IF($J$68="", 0, $J$68)), $T76,
    FALSE, N("Check if case is 'RIGHT' and x axis value greater than z score"),
    AND($F$68 = "RIGHT", $S76 &gt; IF($J$68="", 0, $J$68)), $T76,
    FALSE, N("Default case: Return NA()"),
    TRUE, NA()
)</f>
        <v>#N/A</v>
      </c>
      <c r="W76" s="78" t="e" cm="1">
        <f t="array" ref="W76">_xlfn.IFS(
    FALSE, N("Check if X1 shading is ON"),
    $W$48&lt;&gt;"x", NA(),
    FALSE, N("Check if case is 'LEFT' and x axis value less than z score"),
    AND($F$71 = "LEFT", $S76 &lt; IF($J$71="", 0, $J$71)), $T76,
    FALSE, N("Check if case is 'RIGHT' and x axis value greater than z score"),
    AND($F$71 = "RIGHT", $S76 &gt; IF($J$71="", 0, $J$71)), $T76,
    FALSE, N("Check if case is 'TWO' and both directions"),
    AND(
        $F$71 = "TWO",
        OR($S76 &lt; -ABS($J$71), $S76 &gt; ABS($J$71))
    ), $T76,
    FALSE, N("Default case: Return NA()"),
    TRUE, NA()
)</f>
        <v>#N/A</v>
      </c>
      <c r="X76" s="30"/>
      <c r="Y76" s="66">
        <v>-0.16666666666666879</v>
      </c>
      <c r="Z76" s="66">
        <v>8.6000000000000007E-2</v>
      </c>
      <c r="AA76" s="66">
        <f t="shared" si="28"/>
        <v>8.6000000000000007E-2</v>
      </c>
      <c r="AB76" s="66" t="str">
        <f t="shared" si="27"/>
        <v>x̅</v>
      </c>
      <c r="CA76" s="30"/>
      <c r="CB76" s="26"/>
      <c r="CC76" s="26" t="str">
        <f>CB67</f>
        <v>n</v>
      </c>
      <c r="CD76" s="26">
        <f>CB68</f>
        <v>30</v>
      </c>
      <c r="CE76" s="30" t="str">
        <f>IF(
    AND(CC75 &lt;&gt; "P(x)", CD76 &lt;&gt; 0),
    " " &amp; CC76 &amp; "=" &amp; CD76,
    ""
)</f>
        <v xml:space="preserve"> n=30</v>
      </c>
      <c r="CF76" s="63" t="str">
        <f>IF(CJ67="","",CC75 &amp; CE76 &amp;  CE77)</f>
        <v>P(x̅) n=30 α=5.0%</v>
      </c>
      <c r="CG76" s="8"/>
      <c r="CH76" s="66"/>
      <c r="CI76" s="66">
        <v>0</v>
      </c>
      <c r="CJ76" s="66">
        <v>0.09</v>
      </c>
      <c r="CK76" s="66" t="s">
        <v>103</v>
      </c>
      <c r="CL76" s="8"/>
      <c r="CM76" s="8"/>
      <c r="CN76" s="30"/>
      <c r="CO76" s="30"/>
      <c r="CP76" s="8"/>
      <c r="CQ76" s="8"/>
      <c r="CR76" s="38">
        <f t="shared" si="13"/>
        <v>-1.9583333333333368</v>
      </c>
      <c r="CS76" s="78">
        <f t="shared" si="11"/>
        <v>6.138577882035428E-2</v>
      </c>
      <c r="CT76" s="78" t="e" cm="1">
        <f t="array" ref="CT76">_xlfn.IFS(
    FALSE, N("Check if X1 shading is ON"),
    $CT$49&lt;&gt;"x", NA(),
    FALSE, N("Check if case is 'LEFT' and x axis value less than z score"),
    AND($CE$68 = "LEFT", $CR76 &lt; IF($CI$68="", 0, $CI$68)), $CS76,
    FALSE, N("Check if case is 'RIGHT' and x axis value greater than z score"),
    AND($CE$68 = "RIGHT", $CR76 &gt; IF($CI$68="", 0, $CI$68)), $CS76,
    FALSE, N("Check if case is 'TWO' and both directions"),
    AND(
        $CE$68 = "TWO",
        OR($CR76 &lt; -ABS($CI$68), $CR76 &gt; ABS($CI$69))
    ), $CS76,
    FALSE, N("Default case: Return NA()"),
    TRUE, NA()
)</f>
        <v>#N/A</v>
      </c>
      <c r="CU76" s="78" t="e" cm="1">
        <f t="array" ref="CU76">_xlfn.IFS(
    FALSE, N("Check if X1 shading is ON"),
    $CT$49&lt;&gt;"x", NA(),
    FALSE, N("Check if case is 'LEFT' and x axis value less than z score"),
    AND($CE$69 = "LEFT", $CR76 &lt; IF($CI$69="", 0, $CI$69)), $CS76,
    FALSE, N("Check if case is 'RIGHT' and x axis value greater than z score"),
    AND($CE$69 = "RIGHT", $CR76 &gt; IF($CI$69="", 0, $CI$69)), $CS76,
    FALSE, N("Default case: Return NA()"),
    TRUE, NA()
)</f>
        <v>#N/A</v>
      </c>
      <c r="CV76" s="78" t="e" cm="1">
        <f t="array" ref="CV76">_xlfn.IFS(
    FALSE, N("Check if X1 shading is ON"),
    $CV$49&lt;&gt;"x", NA(),
    FALSE, N("Check if case is 'LEFT' and x axis value less than z score"),
    AND($CE$72 = "LEFT", $CR76 &lt; IF($CI$72="", 0, $CI$72)), $CS76,
    FALSE, N("Check if case is 'RIGHT' and x axis value greater than z score"),
    AND($CE$72 = "RIGHT", $CR76 &gt; IF($CI$72="", 0, $CI$72)), $CS76,
    FALSE, N("Check if case is 'TWO' and both directions"),
    AND(
        $CE$72 = "TWO",
        OR($CR76 &lt; -ABS($CI$72), $CR76 &gt; ABS($CI$72))
    ), $CS76,
    FALSE, N("Default case: Return NA()"),
    TRUE, NA()
)</f>
        <v>#N/A</v>
      </c>
      <c r="CW76" s="30"/>
      <c r="CX76" s="66">
        <v>-0.33333333333333548</v>
      </c>
      <c r="CY76" s="66">
        <v>8.6000000000000007E-2</v>
      </c>
      <c r="CZ76" s="66">
        <f t="shared" si="29"/>
        <v>8.6000000000000007E-2</v>
      </c>
      <c r="DA76" s="66" t="str">
        <f t="shared" si="30"/>
        <v>x̅</v>
      </c>
    </row>
    <row r="77" spans="1:105" ht="16" x14ac:dyDescent="0.2">
      <c r="A77"/>
      <c r="B77" s="3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30"/>
      <c r="Q77" s="8"/>
      <c r="R77" s="8"/>
      <c r="S77" s="38">
        <f t="shared" si="9"/>
        <v>-1.8750000000000033</v>
      </c>
      <c r="T77" s="78">
        <f t="shared" si="10"/>
        <v>7.1081283937810977E-2</v>
      </c>
      <c r="U77" s="78" t="e" cm="1">
        <f t="array" ref="U77">_xlfn.IFS(
    FALSE, N("Check if X1 shading is ON"),
    $U$48&lt;&gt;"x", NA(),
    FALSE, N("Check if case is 'LEFT' and x axis value less than z score"),
    AND($F$67 = "LEFT", $S77 &lt; IF($J$67="", 0, $J$67)), $T77,
    FALSE, N("Check if case is 'RIGHT' and x axis value greater than z score"),
    AND($F$67 = "RIGHT", $S77 &gt; IF($J$67="", 0, $J$67)), $T77,
    FALSE, N("Check if case is 'TWO' and both directions"),
    AND(
        $F$67 = "TWO",
        OR($S77 &lt; -ABS($J$67), $S77 &gt; ABS($J$68))
    ), $T77,
    FALSE, N("Default case: Return NA()"),
    TRUE, NA()
)</f>
        <v>#N/A</v>
      </c>
      <c r="V77" s="78" t="e" cm="1">
        <f t="array" ref="V77">_xlfn.IFS(
    FALSE, N("Check if X1 shading is ON"),
    $U$48&lt;&gt;"x", NA(),
    FALSE, N("Check if case is 'LEFT' and x axis value less than z score"),
    AND($F$68 = "LEFT", $S77 &lt; IF($J$68="", 0, $J$68)), $T77,
    FALSE, N("Check if case is 'RIGHT' and x axis value greater than z score"),
    AND($F$68 = "RIGHT", $S77 &gt; IF($J$68="", 0, $J$68)), $T77,
    FALSE, N("Default case: Return NA()"),
    TRUE, NA()
)</f>
        <v>#N/A</v>
      </c>
      <c r="W77" s="78" t="e" cm="1">
        <f t="array" ref="W77">_xlfn.IFS(
    FALSE, N("Check if X1 shading is ON"),
    $W$48&lt;&gt;"x", NA(),
    FALSE, N("Check if case is 'LEFT' and x axis value less than z score"),
    AND($F$71 = "LEFT", $S77 &lt; IF($J$71="", 0, $J$71)), $T77,
    FALSE, N("Check if case is 'RIGHT' and x axis value greater than z score"),
    AND($F$71 = "RIGHT", $S77 &gt; IF($J$71="", 0, $J$71)), $T77,
    FALSE, N("Check if case is 'TWO' and both directions"),
    AND(
        $F$71 = "TWO",
        OR($S77 &lt; -ABS($J$71), $S77 &gt; ABS($J$71))
    ), $T77,
    FALSE, N("Default case: Return NA()"),
    TRUE, NA()
)</f>
        <v>#N/A</v>
      </c>
      <c r="X77" s="30"/>
      <c r="Y77" s="66">
        <v>0.16666666666666449</v>
      </c>
      <c r="Z77" s="66">
        <v>8.6000000000000007E-2</v>
      </c>
      <c r="AA77" s="66">
        <f t="shared" si="28"/>
        <v>8.6000000000000007E-2</v>
      </c>
      <c r="AB77" s="66" t="str">
        <f t="shared" si="27"/>
        <v>x̅</v>
      </c>
      <c r="CA77" s="30"/>
      <c r="CB77" s="30"/>
      <c r="CC77" s="26" t="s">
        <v>33</v>
      </c>
      <c r="CD77" s="65">
        <f>IFERROR(CJ68+CJ69,0)</f>
        <v>0.05</v>
      </c>
      <c r="CE77" s="30" t="str">
        <f>IF(
    AND(CC75 &lt;&gt; "P(x)", CD77 &lt;&gt; 0),
    " " &amp; CC77 &amp; "=" &amp; TEXT(CD77, "#,##0.0%"),
    ""
)</f>
        <v xml:space="preserve"> α=5.0%</v>
      </c>
      <c r="CF77" s="30"/>
      <c r="CG77" s="8"/>
      <c r="CH77" s="8"/>
      <c r="CI77" s="8"/>
      <c r="CJ77" s="66"/>
      <c r="CK77" s="8"/>
      <c r="CL77" s="8"/>
      <c r="CM77" s="8"/>
      <c r="CN77" s="8"/>
      <c r="CO77" s="30"/>
      <c r="CP77" s="8"/>
      <c r="CQ77" s="8"/>
      <c r="CR77" s="38">
        <f t="shared" si="13"/>
        <v>-1.9166666666666701</v>
      </c>
      <c r="CS77" s="78">
        <f t="shared" si="11"/>
        <v>6.6096706874345768E-2</v>
      </c>
      <c r="CT77" s="78" t="e" cm="1">
        <f t="array" ref="CT77">_xlfn.IFS(
    FALSE, N("Check if X1 shading is ON"),
    $CT$49&lt;&gt;"x", NA(),
    FALSE, N("Check if case is 'LEFT' and x axis value less than z score"),
    AND($CE$68 = "LEFT", $CR77 &lt; IF($CI$68="", 0, $CI$68)), $CS77,
    FALSE, N("Check if case is 'RIGHT' and x axis value greater than z score"),
    AND($CE$68 = "RIGHT", $CR77 &gt; IF($CI$68="", 0, $CI$68)), $CS77,
    FALSE, N("Check if case is 'TWO' and both directions"),
    AND(
        $CE$68 = "TWO",
        OR($CR77 &lt; -ABS($CI$68), $CR77 &gt; ABS($CI$69))
    ), $CS77,
    FALSE, N("Default case: Return NA()"),
    TRUE, NA()
)</f>
        <v>#N/A</v>
      </c>
      <c r="CU77" s="78" t="e" cm="1">
        <f t="array" ref="CU77">_xlfn.IFS(
    FALSE, N("Check if X1 shading is ON"),
    $CT$49&lt;&gt;"x", NA(),
    FALSE, N("Check if case is 'LEFT' and x axis value less than z score"),
    AND($CE$69 = "LEFT", $CR77 &lt; IF($CI$69="", 0, $CI$69)), $CS77,
    FALSE, N("Check if case is 'RIGHT' and x axis value greater than z score"),
    AND($CE$69 = "RIGHT", $CR77 &gt; IF($CI$69="", 0, $CI$69)), $CS77,
    FALSE, N("Default case: Return NA()"),
    TRUE, NA()
)</f>
        <v>#N/A</v>
      </c>
      <c r="CV77" s="78" t="e" cm="1">
        <f t="array" ref="CV77">_xlfn.IFS(
    FALSE, N("Check if X1 shading is ON"),
    $CV$49&lt;&gt;"x", NA(),
    FALSE, N("Check if case is 'LEFT' and x axis value less than z score"),
    AND($CE$72 = "LEFT", $CR77 &lt; IF($CI$72="", 0, $CI$72)), $CS77,
    FALSE, N("Check if case is 'RIGHT' and x axis value greater than z score"),
    AND($CE$72 = "RIGHT", $CR77 &gt; IF($CI$72="", 0, $CI$72)), $CS77,
    FALSE, N("Check if case is 'TWO' and both directions"),
    AND(
        $CE$72 = "TWO",
        OR($CR77 &lt; -ABS($CI$72), $CR77 &gt; ABS($CI$72))
    ), $CS77,
    FALSE, N("Default case: Return NA()"),
    TRUE, NA()
)</f>
        <v>#N/A</v>
      </c>
      <c r="CW77" s="30"/>
      <c r="CX77" s="66">
        <v>-0.16666666666666879</v>
      </c>
      <c r="CY77" s="66">
        <v>8.6000000000000007E-2</v>
      </c>
      <c r="CZ77" s="66">
        <f t="shared" si="29"/>
        <v>8.6000000000000007E-2</v>
      </c>
      <c r="DA77" s="66" t="str">
        <f t="shared" si="30"/>
        <v>x̅</v>
      </c>
    </row>
    <row r="78" spans="1:105" ht="16" x14ac:dyDescent="0.2">
      <c r="A78"/>
      <c r="B78" s="30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30"/>
      <c r="Q78" s="8"/>
      <c r="R78" s="8"/>
      <c r="S78" s="38">
        <f t="shared" si="9"/>
        <v>-1.8333333333333366</v>
      </c>
      <c r="T78" s="78">
        <f t="shared" si="10"/>
        <v>7.6345859429668483E-2</v>
      </c>
      <c r="U78" s="78" t="e" cm="1">
        <f t="array" ref="U78">_xlfn.IFS(
    FALSE, N("Check if X1 shading is ON"),
    $U$48&lt;&gt;"x", NA(),
    FALSE, N("Check if case is 'LEFT' and x axis value less than z score"),
    AND($F$67 = "LEFT", $S78 &lt; IF($J$67="", 0, $J$67)), $T78,
    FALSE, N("Check if case is 'RIGHT' and x axis value greater than z score"),
    AND($F$67 = "RIGHT", $S78 &gt; IF($J$67="", 0, $J$67)), $T78,
    FALSE, N("Check if case is 'TWO' and both directions"),
    AND(
        $F$67 = "TWO",
        OR($S78 &lt; -ABS($J$67), $S78 &gt; ABS($J$68))
    ), $T78,
    FALSE, N("Default case: Return NA()"),
    TRUE, NA()
)</f>
        <v>#N/A</v>
      </c>
      <c r="V78" s="78" t="e" cm="1">
        <f t="array" ref="V78">_xlfn.IFS(
    FALSE, N("Check if X1 shading is ON"),
    $U$48&lt;&gt;"x", NA(),
    FALSE, N("Check if case is 'LEFT' and x axis value less than z score"),
    AND($F$68 = "LEFT", $S78 &lt; IF($J$68="", 0, $J$68)), $T78,
    FALSE, N("Check if case is 'RIGHT' and x axis value greater than z score"),
    AND($F$68 = "RIGHT", $S78 &gt; IF($J$68="", 0, $J$68)), $T78,
    FALSE, N("Default case: Return NA()"),
    TRUE, NA()
)</f>
        <v>#N/A</v>
      </c>
      <c r="W78" s="78" t="e" cm="1">
        <f t="array" ref="W78">_xlfn.IFS(
    FALSE, N("Check if X1 shading is ON"),
    $W$48&lt;&gt;"x", NA(),
    FALSE, N("Check if case is 'LEFT' and x axis value less than z score"),
    AND($F$71 = "LEFT", $S78 &lt; IF($J$71="", 0, $J$71)), $T78,
    FALSE, N("Check if case is 'RIGHT' and x axis value greater than z score"),
    AND($F$71 = "RIGHT", $S78 &gt; IF($J$71="", 0, $J$71)), $T78,
    FALSE, N("Check if case is 'TWO' and both directions"),
    AND(
        $F$71 = "TWO",
        OR($S78 &lt; -ABS($J$71), $S78 &gt; ABS($J$71))
    ), $T78,
    FALSE, N("Default case: Return NA()"),
    TRUE, NA()
)</f>
        <v>#N/A</v>
      </c>
      <c r="X78" s="30"/>
      <c r="Y78" s="66">
        <v>0.33333333333333115</v>
      </c>
      <c r="Z78" s="66">
        <v>8.6000000000000007E-2</v>
      </c>
      <c r="AA78" s="66">
        <f t="shared" si="28"/>
        <v>8.6000000000000007E-2</v>
      </c>
      <c r="AB78" s="66" t="str">
        <f t="shared" si="27"/>
        <v>x̅</v>
      </c>
      <c r="CA78" s="30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30"/>
      <c r="CP78" s="8"/>
      <c r="CQ78" s="8"/>
      <c r="CR78" s="38">
        <f t="shared" si="13"/>
        <v>-1.8750000000000033</v>
      </c>
      <c r="CS78" s="78">
        <f t="shared" si="11"/>
        <v>7.1081283937810977E-2</v>
      </c>
      <c r="CT78" s="78" t="e" cm="1">
        <f t="array" ref="CT78">_xlfn.IFS(
    FALSE, N("Check if X1 shading is ON"),
    $CT$49&lt;&gt;"x", NA(),
    FALSE, N("Check if case is 'LEFT' and x axis value less than z score"),
    AND($CE$68 = "LEFT", $CR78 &lt; IF($CI$68="", 0, $CI$68)), $CS78,
    FALSE, N("Check if case is 'RIGHT' and x axis value greater than z score"),
    AND($CE$68 = "RIGHT", $CR78 &gt; IF($CI$68="", 0, $CI$68)), $CS78,
    FALSE, N("Check if case is 'TWO' and both directions"),
    AND(
        $CE$68 = "TWO",
        OR($CR78 &lt; -ABS($CI$68), $CR78 &gt; ABS($CI$69))
    ), $CS78,
    FALSE, N("Default case: Return NA()"),
    TRUE, NA()
)</f>
        <v>#N/A</v>
      </c>
      <c r="CU78" s="78" t="e" cm="1">
        <f t="array" ref="CU78">_xlfn.IFS(
    FALSE, N("Check if X1 shading is ON"),
    $CT$49&lt;&gt;"x", NA(),
    FALSE, N("Check if case is 'LEFT' and x axis value less than z score"),
    AND($CE$69 = "LEFT", $CR78 &lt; IF($CI$69="", 0, $CI$69)), $CS78,
    FALSE, N("Check if case is 'RIGHT' and x axis value greater than z score"),
    AND($CE$69 = "RIGHT", $CR78 &gt; IF($CI$69="", 0, $CI$69)), $CS78,
    FALSE, N("Default case: Return NA()"),
    TRUE, NA()
)</f>
        <v>#N/A</v>
      </c>
      <c r="CV78" s="78" t="e" cm="1">
        <f t="array" ref="CV78">_xlfn.IFS(
    FALSE, N("Check if X1 shading is ON"),
    $CV$49&lt;&gt;"x", NA(),
    FALSE, N("Check if case is 'LEFT' and x axis value less than z score"),
    AND($CE$72 = "LEFT", $CR78 &lt; IF($CI$72="", 0, $CI$72)), $CS78,
    FALSE, N("Check if case is 'RIGHT' and x axis value greater than z score"),
    AND($CE$72 = "RIGHT", $CR78 &gt; IF($CI$72="", 0, $CI$72)), $CS78,
    FALSE, N("Check if case is 'TWO' and both directions"),
    AND(
        $CE$72 = "TWO",
        OR($CR78 &lt; -ABS($CI$72), $CR78 &gt; ABS($CI$72))
    ), $CS78,
    FALSE, N("Default case: Return NA()"),
    TRUE, NA()
)</f>
        <v>#N/A</v>
      </c>
      <c r="CW78" s="30"/>
      <c r="CX78" s="66">
        <v>0.16666666666666449</v>
      </c>
      <c r="CY78" s="66">
        <v>8.6000000000000007E-2</v>
      </c>
      <c r="CZ78" s="66">
        <f t="shared" si="29"/>
        <v>8.6000000000000007E-2</v>
      </c>
      <c r="DA78" s="66" t="str">
        <f t="shared" si="30"/>
        <v>x̅</v>
      </c>
    </row>
    <row r="79" spans="1:105" ht="16" x14ac:dyDescent="0.2">
      <c r="A79"/>
      <c r="B79" s="30"/>
      <c r="C79" s="68" t="s">
        <v>19</v>
      </c>
      <c r="D79" s="66"/>
      <c r="E79" s="8"/>
      <c r="F79" s="8"/>
      <c r="G79" s="8"/>
      <c r="H79" s="26"/>
      <c r="I79" s="30"/>
      <c r="J79" s="30"/>
      <c r="K79" s="69"/>
      <c r="L79" s="8"/>
      <c r="M79" s="8"/>
      <c r="N79" s="8"/>
      <c r="O79" s="8"/>
      <c r="P79" s="30"/>
      <c r="Q79" s="8"/>
      <c r="R79" s="8"/>
      <c r="S79" s="38">
        <f t="shared" si="9"/>
        <v>-1.7916666666666698</v>
      </c>
      <c r="T79" s="78">
        <f t="shared" si="10"/>
        <v>8.1895858510748085E-2</v>
      </c>
      <c r="U79" s="78" t="e" cm="1">
        <f t="array" ref="U79">_xlfn.IFS(
    FALSE, N("Check if X1 shading is ON"),
    $U$48&lt;&gt;"x", NA(),
    FALSE, N("Check if case is 'LEFT' and x axis value less than z score"),
    AND($F$67 = "LEFT", $S79 &lt; IF($J$67="", 0, $J$67)), $T79,
    FALSE, N("Check if case is 'RIGHT' and x axis value greater than z score"),
    AND($F$67 = "RIGHT", $S79 &gt; IF($J$67="", 0, $J$67)), $T79,
    FALSE, N("Check if case is 'TWO' and both directions"),
    AND(
        $F$67 = "TWO",
        OR($S79 &lt; -ABS($J$67), $S79 &gt; ABS($J$68))
    ), $T79,
    FALSE, N("Default case: Return NA()"),
    TRUE, NA()
)</f>
        <v>#N/A</v>
      </c>
      <c r="V79" s="78" t="e" cm="1">
        <f t="array" ref="V79">_xlfn.IFS(
    FALSE, N("Check if X1 shading is ON"),
    $U$48&lt;&gt;"x", NA(),
    FALSE, N("Check if case is 'LEFT' and x axis value less than z score"),
    AND($F$68 = "LEFT", $S79 &lt; IF($J$68="", 0, $J$68)), $T79,
    FALSE, N("Check if case is 'RIGHT' and x axis value greater than z score"),
    AND($F$68 = "RIGHT", $S79 &gt; IF($J$68="", 0, $J$68)), $T79,
    FALSE, N("Default case: Return NA()"),
    TRUE, NA()
)</f>
        <v>#N/A</v>
      </c>
      <c r="W79" s="78" t="e" cm="1">
        <f t="array" ref="W79">_xlfn.IFS(
    FALSE, N("Check if X1 shading is ON"),
    $W$48&lt;&gt;"x", NA(),
    FALSE, N("Check if case is 'LEFT' and x axis value less than z score"),
    AND($F$71 = "LEFT", $S79 &lt; IF($J$71="", 0, $J$71)), $T79,
    FALSE, N("Check if case is 'RIGHT' and x axis value greater than z score"),
    AND($F$71 = "RIGHT", $S79 &gt; IF($J$71="", 0, $J$71)), $T79,
    FALSE, N("Check if case is 'TWO' and both directions"),
    AND(
        $F$71 = "TWO",
        OR($S79 &lt; -ABS($J$71), $S79 &gt; ABS($J$71))
    ), $T79,
    FALSE, N("Default case: Return NA()"),
    TRUE, NA()
)</f>
        <v>#N/A</v>
      </c>
      <c r="X79" s="30"/>
      <c r="Y79" s="66">
        <v>0.49999999999999789</v>
      </c>
      <c r="Z79" s="66">
        <v>8.6000000000000007E-2</v>
      </c>
      <c r="AA79" s="66">
        <f t="shared" si="28"/>
        <v>8.6000000000000007E-2</v>
      </c>
      <c r="AB79" s="66" t="str">
        <f t="shared" si="27"/>
        <v>x̅</v>
      </c>
      <c r="CA79" s="30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30"/>
      <c r="CP79" s="8"/>
      <c r="CQ79" s="8"/>
      <c r="CR79" s="38">
        <f t="shared" si="13"/>
        <v>-1.8333333333333366</v>
      </c>
      <c r="CS79" s="78">
        <f t="shared" si="11"/>
        <v>7.6345859429668483E-2</v>
      </c>
      <c r="CT79" s="78" t="e" cm="1">
        <f t="array" ref="CT79">_xlfn.IFS(
    FALSE, N("Check if X1 shading is ON"),
    $CT$49&lt;&gt;"x", NA(),
    FALSE, N("Check if case is 'LEFT' and x axis value less than z score"),
    AND($CE$68 = "LEFT", $CR79 &lt; IF($CI$68="", 0, $CI$68)), $CS79,
    FALSE, N("Check if case is 'RIGHT' and x axis value greater than z score"),
    AND($CE$68 = "RIGHT", $CR79 &gt; IF($CI$68="", 0, $CI$68)), $CS79,
    FALSE, N("Check if case is 'TWO' and both directions"),
    AND(
        $CE$68 = "TWO",
        OR($CR79 &lt; -ABS($CI$68), $CR79 &gt; ABS($CI$69))
    ), $CS79,
    FALSE, N("Default case: Return NA()"),
    TRUE, NA()
)</f>
        <v>#N/A</v>
      </c>
      <c r="CU79" s="78" t="e" cm="1">
        <f t="array" ref="CU79">_xlfn.IFS(
    FALSE, N("Check if X1 shading is ON"),
    $CT$49&lt;&gt;"x", NA(),
    FALSE, N("Check if case is 'LEFT' and x axis value less than z score"),
    AND($CE$69 = "LEFT", $CR79 &lt; IF($CI$69="", 0, $CI$69)), $CS79,
    FALSE, N("Check if case is 'RIGHT' and x axis value greater than z score"),
    AND($CE$69 = "RIGHT", $CR79 &gt; IF($CI$69="", 0, $CI$69)), $CS79,
    FALSE, N("Default case: Return NA()"),
    TRUE, NA()
)</f>
        <v>#N/A</v>
      </c>
      <c r="CV79" s="78" t="e" cm="1">
        <f t="array" ref="CV79">_xlfn.IFS(
    FALSE, N("Check if X1 shading is ON"),
    $CV$49&lt;&gt;"x", NA(),
    FALSE, N("Check if case is 'LEFT' and x axis value less than z score"),
    AND($CE$72 = "LEFT", $CR79 &lt; IF($CI$72="", 0, $CI$72)), $CS79,
    FALSE, N("Check if case is 'RIGHT' and x axis value greater than z score"),
    AND($CE$72 = "RIGHT", $CR79 &gt; IF($CI$72="", 0, $CI$72)), $CS79,
    FALSE, N("Check if case is 'TWO' and both directions"),
    AND(
        $CE$72 = "TWO",
        OR($CR79 &lt; -ABS($CI$72), $CR79 &gt; ABS($CI$72))
    ), $CS79,
    FALSE, N("Default case: Return NA()"),
    TRUE, NA()
)</f>
        <v>#N/A</v>
      </c>
      <c r="CW79" s="30"/>
      <c r="CX79" s="66">
        <v>0.33333333333333115</v>
      </c>
      <c r="CY79" s="66">
        <v>8.6000000000000007E-2</v>
      </c>
      <c r="CZ79" s="66">
        <f t="shared" si="29"/>
        <v>8.6000000000000007E-2</v>
      </c>
      <c r="DA79" s="66" t="str">
        <f t="shared" si="30"/>
        <v>x̅</v>
      </c>
    </row>
    <row r="80" spans="1:105" ht="16" x14ac:dyDescent="0.2">
      <c r="A80"/>
      <c r="B80" s="30"/>
      <c r="C80" s="35" t="s">
        <v>40</v>
      </c>
      <c r="D80" s="70" t="s">
        <v>41</v>
      </c>
      <c r="E80" s="70" t="s">
        <v>1</v>
      </c>
      <c r="F80" s="35" t="s">
        <v>2</v>
      </c>
      <c r="G80" s="35" t="s">
        <v>79</v>
      </c>
      <c r="H80" s="55" t="s">
        <v>41</v>
      </c>
      <c r="I80" s="55" t="s">
        <v>1</v>
      </c>
      <c r="J80" s="55" t="s">
        <v>2</v>
      </c>
      <c r="K80" s="55" t="s">
        <v>80</v>
      </c>
      <c r="L80" s="8"/>
      <c r="M80" s="8"/>
      <c r="N80" s="8"/>
      <c r="O80" s="8"/>
      <c r="P80" s="30"/>
      <c r="Q80" s="8"/>
      <c r="R80" s="8"/>
      <c r="S80" s="38">
        <f t="shared" si="9"/>
        <v>-1.7500000000000031</v>
      </c>
      <c r="T80" s="78">
        <f t="shared" si="10"/>
        <v>8.7735654539142172E-2</v>
      </c>
      <c r="U80" s="78" t="e" cm="1">
        <f t="array" ref="U80">_xlfn.IFS(
    FALSE, N("Check if X1 shading is ON"),
    $U$48&lt;&gt;"x", NA(),
    FALSE, N("Check if case is 'LEFT' and x axis value less than z score"),
    AND($F$67 = "LEFT", $S80 &lt; IF($J$67="", 0, $J$67)), $T80,
    FALSE, N("Check if case is 'RIGHT' and x axis value greater than z score"),
    AND($F$67 = "RIGHT", $S80 &gt; IF($J$67="", 0, $J$67)), $T80,
    FALSE, N("Check if case is 'TWO' and both directions"),
    AND(
        $F$67 = "TWO",
        OR($S80 &lt; -ABS($J$67), $S80 &gt; ABS($J$68))
    ), $T80,
    FALSE, N("Default case: Return NA()"),
    TRUE, NA()
)</f>
        <v>#N/A</v>
      </c>
      <c r="V80" s="78" t="e" cm="1">
        <f t="array" ref="V80">_xlfn.IFS(
    FALSE, N("Check if X1 shading is ON"),
    $U$48&lt;&gt;"x", NA(),
    FALSE, N("Check if case is 'LEFT' and x axis value less than z score"),
    AND($F$68 = "LEFT", $S80 &lt; IF($J$68="", 0, $J$68)), $T80,
    FALSE, N("Check if case is 'RIGHT' and x axis value greater than z score"),
    AND($F$68 = "RIGHT", $S80 &gt; IF($J$68="", 0, $J$68)), $T80,
    FALSE, N("Default case: Return NA()"),
    TRUE, NA()
)</f>
        <v>#N/A</v>
      </c>
      <c r="W80" s="78" t="e" cm="1">
        <f t="array" ref="W80">_xlfn.IFS(
    FALSE, N("Check if X1 shading is ON"),
    $W$48&lt;&gt;"x", NA(),
    FALSE, N("Check if case is 'LEFT' and x axis value less than z score"),
    AND($F$71 = "LEFT", $S80 &lt; IF($J$71="", 0, $J$71)), $T80,
    FALSE, N("Check if case is 'RIGHT' and x axis value greater than z score"),
    AND($F$71 = "RIGHT", $S80 &gt; IF($J$71="", 0, $J$71)), $T80,
    FALSE, N("Check if case is 'TWO' and both directions"),
    AND(
        $F$71 = "TWO",
        OR($S80 &lt; -ABS($J$71), $S80 &gt; ABS($J$71))
    ), $T80,
    FALSE, N("Default case: Return NA()"),
    TRUE, NA()
)</f>
        <v>#N/A</v>
      </c>
      <c r="X80" s="30"/>
      <c r="Y80" s="66">
        <v>0.66666666666666441</v>
      </c>
      <c r="Z80" s="66">
        <v>8.6000000000000007E-2</v>
      </c>
      <c r="AA80" s="66">
        <f t="shared" si="28"/>
        <v>8.6000000000000007E-2</v>
      </c>
      <c r="AB80" s="66" t="str">
        <f t="shared" si="27"/>
        <v>x̅</v>
      </c>
      <c r="CA80" s="30"/>
      <c r="CB80" s="68" t="s">
        <v>19</v>
      </c>
      <c r="CC80" s="66"/>
      <c r="CD80" s="8"/>
      <c r="CE80" s="8"/>
      <c r="CF80" s="8"/>
      <c r="CG80" s="26"/>
      <c r="CH80" s="30"/>
      <c r="CI80" s="30"/>
      <c r="CJ80" s="69"/>
      <c r="CK80" s="8"/>
      <c r="CL80" s="8"/>
      <c r="CM80" s="8"/>
      <c r="CN80" s="8"/>
      <c r="CO80" s="30"/>
      <c r="CP80" s="8"/>
      <c r="CQ80" s="8"/>
      <c r="CR80" s="38">
        <f t="shared" si="13"/>
        <v>-1.7916666666666698</v>
      </c>
      <c r="CS80" s="78">
        <f t="shared" si="11"/>
        <v>8.1895858510748085E-2</v>
      </c>
      <c r="CT80" s="78" t="e" cm="1">
        <f t="array" ref="CT80">_xlfn.IFS(
    FALSE, N("Check if X1 shading is ON"),
    $CT$49&lt;&gt;"x", NA(),
    FALSE, N("Check if case is 'LEFT' and x axis value less than z score"),
    AND($CE$68 = "LEFT", $CR80 &lt; IF($CI$68="", 0, $CI$68)), $CS80,
    FALSE, N("Check if case is 'RIGHT' and x axis value greater than z score"),
    AND($CE$68 = "RIGHT", $CR80 &gt; IF($CI$68="", 0, $CI$68)), $CS80,
    FALSE, N("Check if case is 'TWO' and both directions"),
    AND(
        $CE$68 = "TWO",
        OR($CR80 &lt; -ABS($CI$68), $CR80 &gt; ABS($CI$69))
    ), $CS80,
    FALSE, N("Default case: Return NA()"),
    TRUE, NA()
)</f>
        <v>#N/A</v>
      </c>
      <c r="CU80" s="78" t="e" cm="1">
        <f t="array" ref="CU80">_xlfn.IFS(
    FALSE, N("Check if X1 shading is ON"),
    $CT$49&lt;&gt;"x", NA(),
    FALSE, N("Check if case is 'LEFT' and x axis value less than z score"),
    AND($CE$69 = "LEFT", $CR80 &lt; IF($CI$69="", 0, $CI$69)), $CS80,
    FALSE, N("Check if case is 'RIGHT' and x axis value greater than z score"),
    AND($CE$69 = "RIGHT", $CR80 &gt; IF($CI$69="", 0, $CI$69)), $CS80,
    FALSE, N("Default case: Return NA()"),
    TRUE, NA()
)</f>
        <v>#N/A</v>
      </c>
      <c r="CV80" s="78" t="e" cm="1">
        <f t="array" ref="CV80">_xlfn.IFS(
    FALSE, N("Check if X1 shading is ON"),
    $CV$49&lt;&gt;"x", NA(),
    FALSE, N("Check if case is 'LEFT' and x axis value less than z score"),
    AND($CE$72 = "LEFT", $CR80 &lt; IF($CI$72="", 0, $CI$72)), $CS80,
    FALSE, N("Check if case is 'RIGHT' and x axis value greater than z score"),
    AND($CE$72 = "RIGHT", $CR80 &gt; IF($CI$72="", 0, $CI$72)), $CS80,
    FALSE, N("Check if case is 'TWO' and both directions"),
    AND(
        $CE$72 = "TWO",
        OR($CR80 &lt; -ABS($CI$72), $CR80 &gt; ABS($CI$72))
    ), $CS80,
    FALSE, N("Default case: Return NA()"),
    TRUE, NA()
)</f>
        <v>#N/A</v>
      </c>
      <c r="CW80" s="30"/>
      <c r="CX80" s="66">
        <v>0.49999999999999789</v>
      </c>
      <c r="CY80" s="66">
        <v>8.6000000000000007E-2</v>
      </c>
      <c r="CZ80" s="66">
        <f t="shared" si="29"/>
        <v>8.6000000000000007E-2</v>
      </c>
      <c r="DA80" s="66" t="str">
        <f t="shared" si="30"/>
        <v>x̅</v>
      </c>
    </row>
    <row r="81" spans="1:105" ht="136" x14ac:dyDescent="0.2">
      <c r="A81"/>
      <c r="B81" s="30"/>
      <c r="C81" s="71">
        <f>N66</f>
        <v>0</v>
      </c>
      <c r="D81" s="72">
        <v>0.49</v>
      </c>
      <c r="E81" s="50">
        <v>-3.5</v>
      </c>
      <c r="F81" s="58" t="e">
        <f>IF(
    $C$81="x",
    D81,
    NA()
)</f>
        <v>#N/A</v>
      </c>
      <c r="G81" s="73" t="str" cm="1">
        <f t="array" ref="G81">_xlfn.IFS($D$67="normal pop",G83,$D$67="normal x̅",G84,$D$67="T x̅",G85,TRUE,"")</f>
        <v xml:space="preserve"> x̅ to P( x̅)
σ̂(x̅) = s/√n
t = ( x̅ -μ) / σ̂(x̅)
⟵ P( x̅) = P(t) = t.dist(t, df, true)
⟶ P( x̅) = P(t) = t.dist.rt(t, df, true)</v>
      </c>
      <c r="H81" s="72">
        <v>0.49</v>
      </c>
      <c r="I81" s="50">
        <v>3.5</v>
      </c>
      <c r="J81" s="50" t="e">
        <f>IF(
    $C$81="x",
    H81,
    NA()
)</f>
        <v>#N/A</v>
      </c>
      <c r="K81" s="73" t="str" cm="1">
        <f t="array" ref="K81">_xlfn.IFS($D$67="normal pop",K83,$D$67="normal x̅",K84,$D$67="T x̅",K85,TRUE,"")</f>
        <v>P( x̅) to  x̅
σ̂(x̅) = s/√n
⟵ t = t.inv(P( x̅), df)
⟶ t = t.inv(1-P( x̅), df)
 x̅ = t * σ̂(x̅) + μ</v>
      </c>
      <c r="L81" s="8"/>
      <c r="M81" s="30"/>
      <c r="N81" s="8"/>
      <c r="O81" s="8"/>
      <c r="P81" s="30"/>
      <c r="Q81" s="30"/>
      <c r="R81" s="30"/>
      <c r="S81" s="38">
        <f t="shared" si="9"/>
        <v>-1.7083333333333364</v>
      </c>
      <c r="T81" s="78">
        <f t="shared" si="10"/>
        <v>9.3868438952043831E-2</v>
      </c>
      <c r="U81" s="78" t="e" cm="1">
        <f t="array" ref="U81">_xlfn.IFS(
    FALSE, N("Check if X1 shading is ON"),
    $U$48&lt;&gt;"x", NA(),
    FALSE, N("Check if case is 'LEFT' and x axis value less than z score"),
    AND($F$67 = "LEFT", $S81 &lt; IF($J$67="", 0, $J$67)), $T81,
    FALSE, N("Check if case is 'RIGHT' and x axis value greater than z score"),
    AND($F$67 = "RIGHT", $S81 &gt; IF($J$67="", 0, $J$67)), $T81,
    FALSE, N("Check if case is 'TWO' and both directions"),
    AND(
        $F$67 = "TWO",
        OR($S81 &lt; -ABS($J$67), $S81 &gt; ABS($J$68))
    ), $T81,
    FALSE, N("Default case: Return NA()"),
    TRUE, NA()
)</f>
        <v>#N/A</v>
      </c>
      <c r="V81" s="78" t="e" cm="1">
        <f t="array" ref="V81">_xlfn.IFS(
    FALSE, N("Check if X1 shading is ON"),
    $U$48&lt;&gt;"x", NA(),
    FALSE, N("Check if case is 'LEFT' and x axis value less than z score"),
    AND($F$68 = "LEFT", $S81 &lt; IF($J$68="", 0, $J$68)), $T81,
    FALSE, N("Check if case is 'RIGHT' and x axis value greater than z score"),
    AND($F$68 = "RIGHT", $S81 &gt; IF($J$68="", 0, $J$68)), $T81,
    FALSE, N("Default case: Return NA()"),
    TRUE, NA()
)</f>
        <v>#N/A</v>
      </c>
      <c r="W81" s="78" t="e" cm="1">
        <f t="array" ref="W81">_xlfn.IFS(
    FALSE, N("Check if X1 shading is ON"),
    $W$48&lt;&gt;"x", NA(),
    FALSE, N("Check if case is 'LEFT' and x axis value less than z score"),
    AND($F$71 = "LEFT", $S81 &lt; IF($J$71="", 0, $J$71)), $T81,
    FALSE, N("Check if case is 'RIGHT' and x axis value greater than z score"),
    AND($F$71 = "RIGHT", $S81 &gt; IF($J$71="", 0, $J$71)), $T81,
    FALSE, N("Check if case is 'TWO' and both directions"),
    AND(
        $F$71 = "TWO",
        OR($S81 &lt; -ABS($J$71), $S81 &gt; ABS($J$71))
    ), $T81,
    FALSE, N("Default case: Return NA()"),
    TRUE, NA()
)</f>
        <v>#N/A</v>
      </c>
      <c r="X81" s="30"/>
      <c r="Y81" s="66">
        <v>0.83333333333333093</v>
      </c>
      <c r="Z81" s="66">
        <v>8.6000000000000007E-2</v>
      </c>
      <c r="AA81" s="66">
        <f t="shared" si="28"/>
        <v>8.6000000000000007E-2</v>
      </c>
      <c r="AB81" s="66" t="str">
        <f t="shared" si="27"/>
        <v>x̅</v>
      </c>
      <c r="CA81" s="30"/>
      <c r="CB81" s="35" t="s">
        <v>40</v>
      </c>
      <c r="CC81" s="70" t="s">
        <v>41</v>
      </c>
      <c r="CD81" s="70" t="s">
        <v>1</v>
      </c>
      <c r="CE81" s="35" t="s">
        <v>2</v>
      </c>
      <c r="CF81" s="35" t="s">
        <v>79</v>
      </c>
      <c r="CG81" s="55" t="s">
        <v>41</v>
      </c>
      <c r="CH81" s="55" t="s">
        <v>1</v>
      </c>
      <c r="CI81" s="55" t="s">
        <v>2</v>
      </c>
      <c r="CJ81" s="55" t="s">
        <v>80</v>
      </c>
      <c r="CK81" s="8"/>
      <c r="CL81" s="8"/>
      <c r="CM81" s="8"/>
      <c r="CN81" s="8"/>
      <c r="CO81" s="30"/>
      <c r="CP81" s="8"/>
      <c r="CQ81" s="8"/>
      <c r="CR81" s="38">
        <f t="shared" si="13"/>
        <v>-1.7500000000000031</v>
      </c>
      <c r="CS81" s="78">
        <f t="shared" si="11"/>
        <v>8.7735654539142172E-2</v>
      </c>
      <c r="CT81" s="78" t="e" cm="1">
        <f t="array" ref="CT81">_xlfn.IFS(
    FALSE, N("Check if X1 shading is ON"),
    $CT$49&lt;&gt;"x", NA(),
    FALSE, N("Check if case is 'LEFT' and x axis value less than z score"),
    AND($CE$68 = "LEFT", $CR81 &lt; IF($CI$68="", 0, $CI$68)), $CS81,
    FALSE, N("Check if case is 'RIGHT' and x axis value greater than z score"),
    AND($CE$68 = "RIGHT", $CR81 &gt; IF($CI$68="", 0, $CI$68)), $CS81,
    FALSE, N("Check if case is 'TWO' and both directions"),
    AND(
        $CE$68 = "TWO",
        OR($CR81 &lt; -ABS($CI$68), $CR81 &gt; ABS($CI$69))
    ), $CS81,
    FALSE, N("Default case: Return NA()"),
    TRUE, NA()
)</f>
        <v>#N/A</v>
      </c>
      <c r="CU81" s="78" t="e" cm="1">
        <f t="array" ref="CU81">_xlfn.IFS(
    FALSE, N("Check if X1 shading is ON"),
    $CT$49&lt;&gt;"x", NA(),
    FALSE, N("Check if case is 'LEFT' and x axis value less than z score"),
    AND($CE$69 = "LEFT", $CR81 &lt; IF($CI$69="", 0, $CI$69)), $CS81,
    FALSE, N("Check if case is 'RIGHT' and x axis value greater than z score"),
    AND($CE$69 = "RIGHT", $CR81 &gt; IF($CI$69="", 0, $CI$69)), $CS81,
    FALSE, N("Default case: Return NA()"),
    TRUE, NA()
)</f>
        <v>#N/A</v>
      </c>
      <c r="CV81" s="78" t="e" cm="1">
        <f t="array" ref="CV81">_xlfn.IFS(
    FALSE, N("Check if X1 shading is ON"),
    $CV$49&lt;&gt;"x", NA(),
    FALSE, N("Check if case is 'LEFT' and x axis value less than z score"),
    AND($CE$72 = "LEFT", $CR81 &lt; IF($CI$72="", 0, $CI$72)), $CS81,
    FALSE, N("Check if case is 'RIGHT' and x axis value greater than z score"),
    AND($CE$72 = "RIGHT", $CR81 &gt; IF($CI$72="", 0, $CI$72)), $CS81,
    FALSE, N("Check if case is 'TWO' and both directions"),
    AND(
        $CE$72 = "TWO",
        OR($CR81 &lt; -ABS($CI$72), $CR81 &gt; ABS($CI$72))
    ), $CS81,
    FALSE, N("Default case: Return NA()"),
    TRUE, NA()
)</f>
        <v>#N/A</v>
      </c>
      <c r="CW81" s="30"/>
      <c r="CX81" s="66">
        <v>0.66666666666666441</v>
      </c>
      <c r="CY81" s="66">
        <v>8.6000000000000007E-2</v>
      </c>
      <c r="CZ81" s="66">
        <f t="shared" si="29"/>
        <v>8.6000000000000007E-2</v>
      </c>
      <c r="DA81" s="66" t="str">
        <f t="shared" si="30"/>
        <v>x̅</v>
      </c>
    </row>
    <row r="82" spans="1:105" ht="204" x14ac:dyDescent="0.2">
      <c r="A82"/>
      <c r="B82" s="30"/>
      <c r="C82" s="49"/>
      <c r="D82" s="30"/>
      <c r="E82" s="30"/>
      <c r="F82" s="30"/>
      <c r="G82" s="30"/>
      <c r="H82" s="26"/>
      <c r="I82" s="30"/>
      <c r="J82" s="30"/>
      <c r="K82" s="30"/>
      <c r="L82" s="8"/>
      <c r="M82" s="30"/>
      <c r="N82" s="30"/>
      <c r="O82" s="30"/>
      <c r="P82" s="30"/>
      <c r="Q82" s="30"/>
      <c r="R82" s="30"/>
      <c r="S82" s="38">
        <f t="shared" si="9"/>
        <v>-1.6666666666666696</v>
      </c>
      <c r="T82" s="78">
        <f t="shared" si="10"/>
        <v>0.10029608984947766</v>
      </c>
      <c r="U82" s="78" t="e" cm="1">
        <f t="array" ref="U82">_xlfn.IFS(
    FALSE, N("Check if X1 shading is ON"),
    $U$48&lt;&gt;"x", NA(),
    FALSE, N("Check if case is 'LEFT' and x axis value less than z score"),
    AND($F$67 = "LEFT", $S82 &lt; IF($J$67="", 0, $J$67)), $T82,
    FALSE, N("Check if case is 'RIGHT' and x axis value greater than z score"),
    AND($F$67 = "RIGHT", $S82 &gt; IF($J$67="", 0, $J$67)), $T82,
    FALSE, N("Check if case is 'TWO' and both directions"),
    AND(
        $F$67 = "TWO",
        OR($S82 &lt; -ABS($J$67), $S82 &gt; ABS($J$68))
    ), $T82,
    FALSE, N("Default case: Return NA()"),
    TRUE, NA()
)</f>
        <v>#N/A</v>
      </c>
      <c r="V82" s="78" t="e" cm="1">
        <f t="array" ref="V82">_xlfn.IFS(
    FALSE, N("Check if X1 shading is ON"),
    $U$48&lt;&gt;"x", NA(),
    FALSE, N("Check if case is 'LEFT' and x axis value less than z score"),
    AND($F$68 = "LEFT", $S82 &lt; IF($J$68="", 0, $J$68)), $T82,
    FALSE, N("Check if case is 'RIGHT' and x axis value greater than z score"),
    AND($F$68 = "RIGHT", $S82 &gt; IF($J$68="", 0, $J$68)), $T82,
    FALSE, N("Default case: Return NA()"),
    TRUE, NA()
)</f>
        <v>#N/A</v>
      </c>
      <c r="W82" s="78" t="e" cm="1">
        <f t="array" ref="W82">_xlfn.IFS(
    FALSE, N("Check if X1 shading is ON"),
    $W$48&lt;&gt;"x", NA(),
    FALSE, N("Check if case is 'LEFT' and x axis value less than z score"),
    AND($F$71 = "LEFT", $S82 &lt; IF($J$71="", 0, $J$71)), $T82,
    FALSE, N("Check if case is 'RIGHT' and x axis value greater than z score"),
    AND($F$71 = "RIGHT", $S82 &gt; IF($J$71="", 0, $J$71)), $T82,
    FALSE, N("Check if case is 'TWO' and both directions"),
    AND(
        $F$71 = "TWO",
        OR($S82 &lt; -ABS($J$71), $S82 &gt; ABS($J$71))
    ), $T82,
    FALSE, N("Default case: Return NA()"),
    TRUE, NA()
)</f>
        <v>#N/A</v>
      </c>
      <c r="X82" s="30"/>
      <c r="Y82" s="66">
        <v>1.1666666666666643</v>
      </c>
      <c r="Z82" s="66">
        <v>8.6000000000000007E-2</v>
      </c>
      <c r="AA82" s="66">
        <f t="shared" si="28"/>
        <v>8.6000000000000007E-2</v>
      </c>
      <c r="AB82" s="66" t="str">
        <f t="shared" si="27"/>
        <v>x̅</v>
      </c>
      <c r="CA82" s="30"/>
      <c r="CB82" s="71">
        <f>CM67</f>
        <v>0</v>
      </c>
      <c r="CC82" s="72">
        <v>0.49</v>
      </c>
      <c r="CD82" s="50">
        <v>-3.5</v>
      </c>
      <c r="CE82" s="58" t="e">
        <f>IF(
    $CB$82="x",
    CC82,
    NA()
)</f>
        <v>#N/A</v>
      </c>
      <c r="CF82" s="73" t="str" cm="1">
        <f t="array" ref="CF82">_xlfn.IFS($CC$68="normal pop",CF84,$CC$68="normal x̅",CF85,$CC$68="T x̅",CF86,TRUE,"")</f>
        <v xml:space="preserve"> x̅ to P( x̅)
σ̂(x̅) = s/√n
t = ( x̅ -μ) / σ̂(x̅)
⟵ P( x̅) = P(t) = t.dist(t, df, true)
⟶ P( x̅) = P(t) = t.dist.rt(t, df, true)</v>
      </c>
      <c r="CG82" s="72">
        <v>0.49</v>
      </c>
      <c r="CH82" s="50">
        <v>3.5</v>
      </c>
      <c r="CI82" s="50" t="e">
        <f>IF(
    $CB$82="x",
    CG82,
    NA()
)</f>
        <v>#N/A</v>
      </c>
      <c r="CJ82" s="73" t="str" cm="1">
        <f t="array" ref="CJ82">_xlfn.IFS($CC$68="normal pop",CJ84,$CC$68="normal x̅",CJ85,$CC$68="T x̅",CJ86,TRUE,"")</f>
        <v>P( x̅) to  x̅
σ̂(x̅) = s/√n
⟵ t = t.inv(P( x̅), df)
⟶ t = t.inv(1-P( x̅), df)
 x̅ = t * σ̂(x̅) + μ</v>
      </c>
      <c r="CK82" s="8"/>
      <c r="CL82" s="30"/>
      <c r="CM82" s="8"/>
      <c r="CN82" s="8"/>
      <c r="CO82" s="30"/>
      <c r="CP82" s="30"/>
      <c r="CQ82" s="30"/>
      <c r="CR82" s="38">
        <f t="shared" si="13"/>
        <v>-1.7083333333333364</v>
      </c>
      <c r="CS82" s="78">
        <f t="shared" si="11"/>
        <v>9.3868438952043831E-2</v>
      </c>
      <c r="CT82" s="78" t="e" cm="1">
        <f t="array" ref="CT82">_xlfn.IFS(
    FALSE, N("Check if X1 shading is ON"),
    $CT$49&lt;&gt;"x", NA(),
    FALSE, N("Check if case is 'LEFT' and x axis value less than z score"),
    AND($CE$68 = "LEFT", $CR82 &lt; IF($CI$68="", 0, $CI$68)), $CS82,
    FALSE, N("Check if case is 'RIGHT' and x axis value greater than z score"),
    AND($CE$68 = "RIGHT", $CR82 &gt; IF($CI$68="", 0, $CI$68)), $CS82,
    FALSE, N("Check if case is 'TWO' and both directions"),
    AND(
        $CE$68 = "TWO",
        OR($CR82 &lt; -ABS($CI$68), $CR82 &gt; ABS($CI$69))
    ), $CS82,
    FALSE, N("Default case: Return NA()"),
    TRUE, NA()
)</f>
        <v>#N/A</v>
      </c>
      <c r="CU82" s="78" t="e" cm="1">
        <f t="array" ref="CU82">_xlfn.IFS(
    FALSE, N("Check if X1 shading is ON"),
    $CT$49&lt;&gt;"x", NA(),
    FALSE, N("Check if case is 'LEFT' and x axis value less than z score"),
    AND($CE$69 = "LEFT", $CR82 &lt; IF($CI$69="", 0, $CI$69)), $CS82,
    FALSE, N("Check if case is 'RIGHT' and x axis value greater than z score"),
    AND($CE$69 = "RIGHT", $CR82 &gt; IF($CI$69="", 0, $CI$69)), $CS82,
    FALSE, N("Default case: Return NA()"),
    TRUE, NA()
)</f>
        <v>#N/A</v>
      </c>
      <c r="CV82" s="78" t="e" cm="1">
        <f t="array" ref="CV82">_xlfn.IFS(
    FALSE, N("Check if X1 shading is ON"),
    $CV$49&lt;&gt;"x", NA(),
    FALSE, N("Check if case is 'LEFT' and x axis value less than z score"),
    AND($CE$72 = "LEFT", $CR82 &lt; IF($CI$72="", 0, $CI$72)), $CS82,
    FALSE, N("Check if case is 'RIGHT' and x axis value greater than z score"),
    AND($CE$72 = "RIGHT", $CR82 &gt; IF($CI$72="", 0, $CI$72)), $CS82,
    FALSE, N("Check if case is 'TWO' and both directions"),
    AND(
        $CE$72 = "TWO",
        OR($CR82 &lt; -ABS($CI$72), $CR82 &gt; ABS($CI$72))
    ), $CS82,
    FALSE, N("Default case: Return NA()"),
    TRUE, NA()
)</f>
        <v>#N/A</v>
      </c>
      <c r="CW82" s="30"/>
      <c r="CX82" s="66">
        <v>0.83333333333333093</v>
      </c>
      <c r="CY82" s="66">
        <v>8.6000000000000007E-2</v>
      </c>
      <c r="CZ82" s="66">
        <f t="shared" si="29"/>
        <v>8.6000000000000007E-2</v>
      </c>
      <c r="DA82" s="66" t="str">
        <f t="shared" si="30"/>
        <v>x̅</v>
      </c>
    </row>
    <row r="83" spans="1:105" ht="153" x14ac:dyDescent="0.2">
      <c r="A83"/>
      <c r="B83" s="30"/>
      <c r="C83" s="26"/>
      <c r="D83" s="66"/>
      <c r="E83" s="66"/>
      <c r="F83" s="49" t="s">
        <v>10</v>
      </c>
      <c r="G83" s="73" t="s">
        <v>66</v>
      </c>
      <c r="H83" s="26"/>
      <c r="I83" s="30"/>
      <c r="J83" s="26"/>
      <c r="K83" s="73" t="s">
        <v>67</v>
      </c>
      <c r="L83" s="8"/>
      <c r="M83" s="30"/>
      <c r="N83" s="30"/>
      <c r="O83" s="30"/>
      <c r="P83" s="30"/>
      <c r="Q83" s="30"/>
      <c r="R83" s="30"/>
      <c r="S83" s="38">
        <f t="shared" ref="S83:S114" si="32">S82+$R$52</f>
        <v>-1.6250000000000029</v>
      </c>
      <c r="T83" s="78">
        <f t="shared" si="10"/>
        <v>0.10701904071054116</v>
      </c>
      <c r="U83" s="78" t="e" cm="1">
        <f t="array" ref="U83">_xlfn.IFS(
    FALSE, N("Check if X1 shading is ON"),
    $U$48&lt;&gt;"x", NA(),
    FALSE, N("Check if case is 'LEFT' and x axis value less than z score"),
    AND($F$67 = "LEFT", $S83 &lt; IF($J$67="", 0, $J$67)), $T83,
    FALSE, N("Check if case is 'RIGHT' and x axis value greater than z score"),
    AND($F$67 = "RIGHT", $S83 &gt; IF($J$67="", 0, $J$67)), $T83,
    FALSE, N("Check if case is 'TWO' and both directions"),
    AND(
        $F$67 = "TWO",
        OR($S83 &lt; -ABS($J$67), $S83 &gt; ABS($J$68))
    ), $T83,
    FALSE, N("Default case: Return NA()"),
    TRUE, NA()
)</f>
        <v>#N/A</v>
      </c>
      <c r="V83" s="78" t="e" cm="1">
        <f t="array" ref="V83">_xlfn.IFS(
    FALSE, N("Check if X1 shading is ON"),
    $U$48&lt;&gt;"x", NA(),
    FALSE, N("Check if case is 'LEFT' and x axis value less than z score"),
    AND($F$68 = "LEFT", $S83 &lt; IF($J$68="", 0, $J$68)), $T83,
    FALSE, N("Check if case is 'RIGHT' and x axis value greater than z score"),
    AND($F$68 = "RIGHT", $S83 &gt; IF($J$68="", 0, $J$68)), $T83,
    FALSE, N("Default case: Return NA()"),
    TRUE, NA()
)</f>
        <v>#N/A</v>
      </c>
      <c r="W83" s="78" t="e" cm="1">
        <f t="array" ref="W83">_xlfn.IFS(
    FALSE, N("Check if X1 shading is ON"),
    $W$48&lt;&gt;"x", NA(),
    FALSE, N("Check if case is 'LEFT' and x axis value less than z score"),
    AND($F$71 = "LEFT", $S83 &lt; IF($J$71="", 0, $J$71)), $T83,
    FALSE, N("Check if case is 'RIGHT' and x axis value greater than z score"),
    AND($F$71 = "RIGHT", $S83 &gt; IF($J$71="", 0, $J$71)), $T83,
    FALSE, N("Check if case is 'TWO' and both directions"),
    AND(
        $F$71 = "TWO",
        OR($S83 &lt; -ABS($J$71), $S83 &gt; ABS($J$71))
    ), $T83,
    FALSE, N("Default case: Return NA()"),
    TRUE, NA()
)</f>
        <v>#N/A</v>
      </c>
      <c r="X83" s="30"/>
      <c r="Y83" s="66">
        <v>1.3333333333333313</v>
      </c>
      <c r="Z83" s="66">
        <v>8.6000000000000007E-2</v>
      </c>
      <c r="AA83" s="66">
        <f t="shared" si="28"/>
        <v>8.6000000000000007E-2</v>
      </c>
      <c r="AB83" s="66" t="str">
        <f t="shared" si="27"/>
        <v>x̅</v>
      </c>
      <c r="CA83" s="30"/>
      <c r="CB83" s="49"/>
      <c r="CC83" s="30"/>
      <c r="CD83" s="30"/>
      <c r="CE83" s="30"/>
      <c r="CF83" s="30"/>
      <c r="CG83" s="26"/>
      <c r="CH83" s="30"/>
      <c r="CI83" s="30"/>
      <c r="CJ83" s="30"/>
      <c r="CK83" s="8"/>
      <c r="CL83" s="30"/>
      <c r="CM83" s="30"/>
      <c r="CN83" s="30"/>
      <c r="CO83" s="30"/>
      <c r="CP83" s="30"/>
      <c r="CQ83" s="30"/>
      <c r="CR83" s="38">
        <f t="shared" si="13"/>
        <v>-1.6666666666666696</v>
      </c>
      <c r="CS83" s="78">
        <f t="shared" ref="CS83:CS114" si="33">IF(
    LEFT($CC$68,1) ="T",
    _xlfn.T.DIST(CR83, $CB$68-1, FALSE),
    _xlfn.NORM.S.DIST(CR83, FALSE)
)</f>
        <v>0.10029608984947766</v>
      </c>
      <c r="CT83" s="78" t="e" cm="1">
        <f t="array" ref="CT83">_xlfn.IFS(
    FALSE, N("Check if X1 shading is ON"),
    $CT$49&lt;&gt;"x", NA(),
    FALSE, N("Check if case is 'LEFT' and x axis value less than z score"),
    AND($CE$68 = "LEFT", $CR83 &lt; IF($CI$68="", 0, $CI$68)), $CS83,
    FALSE, N("Check if case is 'RIGHT' and x axis value greater than z score"),
    AND($CE$68 = "RIGHT", $CR83 &gt; IF($CI$68="", 0, $CI$68)), $CS83,
    FALSE, N("Check if case is 'TWO' and both directions"),
    AND(
        $CE$68 = "TWO",
        OR($CR83 &lt; -ABS($CI$68), $CR83 &gt; ABS($CI$69))
    ), $CS83,
    FALSE, N("Default case: Return NA()"),
    TRUE, NA()
)</f>
        <v>#N/A</v>
      </c>
      <c r="CU83" s="78" t="e" cm="1">
        <f t="array" ref="CU83">_xlfn.IFS(
    FALSE, N("Check if X1 shading is ON"),
    $CT$49&lt;&gt;"x", NA(),
    FALSE, N("Check if case is 'LEFT' and x axis value less than z score"),
    AND($CE$69 = "LEFT", $CR83 &lt; IF($CI$69="", 0, $CI$69)), $CS83,
    FALSE, N("Check if case is 'RIGHT' and x axis value greater than z score"),
    AND($CE$69 = "RIGHT", $CR83 &gt; IF($CI$69="", 0, $CI$69)), $CS83,
    FALSE, N("Default case: Return NA()"),
    TRUE, NA()
)</f>
        <v>#N/A</v>
      </c>
      <c r="CV83" s="78" t="e" cm="1">
        <f t="array" ref="CV83">_xlfn.IFS(
    FALSE, N("Check if X1 shading is ON"),
    $CV$49&lt;&gt;"x", NA(),
    FALSE, N("Check if case is 'LEFT' and x axis value less than z score"),
    AND($CE$72 = "LEFT", $CR83 &lt; IF($CI$72="", 0, $CI$72)), $CS83,
    FALSE, N("Check if case is 'RIGHT' and x axis value greater than z score"),
    AND($CE$72 = "RIGHT", $CR83 &gt; IF($CI$72="", 0, $CI$72)), $CS83,
    FALSE, N("Check if case is 'TWO' and both directions"),
    AND(
        $CE$72 = "TWO",
        OR($CR83 &lt; -ABS($CI$72), $CR83 &gt; ABS($CI$72))
    ), $CS83,
    FALSE, N("Default case: Return NA()"),
    TRUE, NA()
)</f>
        <v>#N/A</v>
      </c>
      <c r="CW83" s="30"/>
      <c r="CX83" s="66">
        <v>1.1666666666666643</v>
      </c>
      <c r="CY83" s="66">
        <v>8.6000000000000007E-2</v>
      </c>
      <c r="CZ83" s="66">
        <f t="shared" si="29"/>
        <v>8.6000000000000007E-2</v>
      </c>
      <c r="DA83" s="66" t="str">
        <f t="shared" si="30"/>
        <v>x̅</v>
      </c>
    </row>
    <row r="84" spans="1:105" ht="204" x14ac:dyDescent="0.2">
      <c r="A84"/>
      <c r="B84" s="30"/>
      <c r="C84" s="26"/>
      <c r="D84" s="66"/>
      <c r="E84" s="66"/>
      <c r="F84" s="49" t="s">
        <v>3</v>
      </c>
      <c r="G84" s="73" t="s">
        <v>64</v>
      </c>
      <c r="H84" s="26"/>
      <c r="I84" s="30"/>
      <c r="J84" s="26"/>
      <c r="K84" s="73" t="s">
        <v>65</v>
      </c>
      <c r="L84" s="8"/>
      <c r="M84" s="30"/>
      <c r="N84" s="30"/>
      <c r="O84" s="30"/>
      <c r="P84" s="30"/>
      <c r="Q84" s="30"/>
      <c r="R84" s="30"/>
      <c r="S84" s="38">
        <f t="shared" si="32"/>
        <v>-1.5833333333333361</v>
      </c>
      <c r="T84" s="78">
        <f t="shared" si="10"/>
        <v>0.11403615082117972</v>
      </c>
      <c r="U84" s="78" t="e" cm="1">
        <f t="array" ref="U84">_xlfn.IFS(
    FALSE, N("Check if X1 shading is ON"),
    $U$48&lt;&gt;"x", NA(),
    FALSE, N("Check if case is 'LEFT' and x axis value less than z score"),
    AND($F$67 = "LEFT", $S84 &lt; IF($J$67="", 0, $J$67)), $T84,
    FALSE, N("Check if case is 'RIGHT' and x axis value greater than z score"),
    AND($F$67 = "RIGHT", $S84 &gt; IF($J$67="", 0, $J$67)), $T84,
    FALSE, N("Check if case is 'TWO' and both directions"),
    AND(
        $F$67 = "TWO",
        OR($S84 &lt; -ABS($J$67), $S84 &gt; ABS($J$68))
    ), $T84,
    FALSE, N("Default case: Return NA()"),
    TRUE, NA()
)</f>
        <v>#N/A</v>
      </c>
      <c r="V84" s="78" t="e" cm="1">
        <f t="array" ref="V84">_xlfn.IFS(
    FALSE, N("Check if X1 shading is ON"),
    $U$48&lt;&gt;"x", NA(),
    FALSE, N("Check if case is 'LEFT' and x axis value less than z score"),
    AND($F$68 = "LEFT", $S84 &lt; IF($J$68="", 0, $J$68)), $T84,
    FALSE, N("Check if case is 'RIGHT' and x axis value greater than z score"),
    AND($F$68 = "RIGHT", $S84 &gt; IF($J$68="", 0, $J$68)), $T84,
    FALSE, N("Default case: Return NA()"),
    TRUE, NA()
)</f>
        <v>#N/A</v>
      </c>
      <c r="W84" s="78" t="e" cm="1">
        <f t="array" ref="W84">_xlfn.IFS(
    FALSE, N("Check if X1 shading is ON"),
    $W$48&lt;&gt;"x", NA(),
    FALSE, N("Check if case is 'LEFT' and x axis value less than z score"),
    AND($F$71 = "LEFT", $S84 &lt; IF($J$71="", 0, $J$71)), $T84,
    FALSE, N("Check if case is 'RIGHT' and x axis value greater than z score"),
    AND($F$71 = "RIGHT", $S84 &gt; IF($J$71="", 0, $J$71)), $T84,
    FALSE, N("Check if case is 'TWO' and both directions"),
    AND(
        $F$71 = "TWO",
        OR($S84 &lt; -ABS($J$71), $S84 &gt; ABS($J$71))
    ), $T84,
    FALSE, N("Default case: Return NA()"),
    TRUE, NA()
)</f>
        <v>#N/A</v>
      </c>
      <c r="X84" s="30"/>
      <c r="Y84" s="66">
        <v>1.4999999999999982</v>
      </c>
      <c r="Z84" s="66">
        <v>8.6000000000000007E-2</v>
      </c>
      <c r="AA84" s="66">
        <f t="shared" si="28"/>
        <v>8.6000000000000007E-2</v>
      </c>
      <c r="AB84" s="66" t="str">
        <f t="shared" si="27"/>
        <v>x̅</v>
      </c>
      <c r="CA84" s="30"/>
      <c r="CB84" s="26"/>
      <c r="CC84" s="66"/>
      <c r="CD84" s="66"/>
      <c r="CE84" s="49" t="s">
        <v>10</v>
      </c>
      <c r="CF84" s="73" t="s">
        <v>66</v>
      </c>
      <c r="CG84" s="26"/>
      <c r="CH84" s="30"/>
      <c r="CI84" s="26"/>
      <c r="CJ84" s="73" t="s">
        <v>67</v>
      </c>
      <c r="CK84" s="8"/>
      <c r="CL84" s="30"/>
      <c r="CM84" s="30"/>
      <c r="CN84" s="30"/>
      <c r="CO84" s="30"/>
      <c r="CP84" s="30"/>
      <c r="CQ84" s="30"/>
      <c r="CR84" s="38">
        <f t="shared" ref="CR84:CR115" si="34">CR83+$CQ$53</f>
        <v>-1.6250000000000029</v>
      </c>
      <c r="CS84" s="78">
        <f t="shared" si="33"/>
        <v>0.10701904071054116</v>
      </c>
      <c r="CT84" s="78" t="e" cm="1">
        <f t="array" ref="CT84">_xlfn.IFS(
    FALSE, N("Check if X1 shading is ON"),
    $CT$49&lt;&gt;"x", NA(),
    FALSE, N("Check if case is 'LEFT' and x axis value less than z score"),
    AND($CE$68 = "LEFT", $CR84 &lt; IF($CI$68="", 0, $CI$68)), $CS84,
    FALSE, N("Check if case is 'RIGHT' and x axis value greater than z score"),
    AND($CE$68 = "RIGHT", $CR84 &gt; IF($CI$68="", 0, $CI$68)), $CS84,
    FALSE, N("Check if case is 'TWO' and both directions"),
    AND(
        $CE$68 = "TWO",
        OR($CR84 &lt; -ABS($CI$68), $CR84 &gt; ABS($CI$69))
    ), $CS84,
    FALSE, N("Default case: Return NA()"),
    TRUE, NA()
)</f>
        <v>#N/A</v>
      </c>
      <c r="CU84" s="78" t="e" cm="1">
        <f t="array" ref="CU84">_xlfn.IFS(
    FALSE, N("Check if X1 shading is ON"),
    $CT$49&lt;&gt;"x", NA(),
    FALSE, N("Check if case is 'LEFT' and x axis value less than z score"),
    AND($CE$69 = "LEFT", $CR84 &lt; IF($CI$69="", 0, $CI$69)), $CS84,
    FALSE, N("Check if case is 'RIGHT' and x axis value greater than z score"),
    AND($CE$69 = "RIGHT", $CR84 &gt; IF($CI$69="", 0, $CI$69)), $CS84,
    FALSE, N("Default case: Return NA()"),
    TRUE, NA()
)</f>
        <v>#N/A</v>
      </c>
      <c r="CV84" s="78" t="e" cm="1">
        <f t="array" ref="CV84">_xlfn.IFS(
    FALSE, N("Check if X1 shading is ON"),
    $CV$49&lt;&gt;"x", NA(),
    FALSE, N("Check if case is 'LEFT' and x axis value less than z score"),
    AND($CE$72 = "LEFT", $CR84 &lt; IF($CI$72="", 0, $CI$72)), $CS84,
    FALSE, N("Check if case is 'RIGHT' and x axis value greater than z score"),
    AND($CE$72 = "RIGHT", $CR84 &gt; IF($CI$72="", 0, $CI$72)), $CS84,
    FALSE, N("Check if case is 'TWO' and both directions"),
    AND(
        $CE$72 = "TWO",
        OR($CR84 &lt; -ABS($CI$72), $CR84 &gt; ABS($CI$72))
    ), $CS84,
    FALSE, N("Default case: Return NA()"),
    TRUE, NA()
)</f>
        <v>#N/A</v>
      </c>
      <c r="CW84" s="30"/>
      <c r="CX84" s="66">
        <v>1.3333333333333313</v>
      </c>
      <c r="CY84" s="66">
        <v>8.6000000000000007E-2</v>
      </c>
      <c r="CZ84" s="66">
        <f t="shared" si="29"/>
        <v>8.6000000000000007E-2</v>
      </c>
      <c r="DA84" s="66" t="str">
        <f t="shared" si="30"/>
        <v>x̅</v>
      </c>
    </row>
    <row r="85" spans="1:105" ht="204" x14ac:dyDescent="0.2">
      <c r="A85"/>
      <c r="B85" s="30"/>
      <c r="C85" s="30"/>
      <c r="D85" s="30"/>
      <c r="E85" s="30"/>
      <c r="F85" s="49" t="s">
        <v>6</v>
      </c>
      <c r="G85" s="73" t="s">
        <v>58</v>
      </c>
      <c r="H85" s="30"/>
      <c r="I85" s="30"/>
      <c r="J85" s="30"/>
      <c r="K85" s="73" t="s">
        <v>57</v>
      </c>
      <c r="L85" s="8"/>
      <c r="M85" s="30"/>
      <c r="N85" s="30"/>
      <c r="O85" s="30"/>
      <c r="P85" s="30"/>
      <c r="Q85" s="30"/>
      <c r="R85" s="30"/>
      <c r="S85" s="38">
        <f t="shared" si="32"/>
        <v>-1.5416666666666694</v>
      </c>
      <c r="T85" s="78">
        <f t="shared" si="10"/>
        <v>0.12134457913044903</v>
      </c>
      <c r="U85" s="78" t="e" cm="1">
        <f t="array" ref="U85">_xlfn.IFS(
    FALSE, N("Check if X1 shading is ON"),
    $U$48&lt;&gt;"x", NA(),
    FALSE, N("Check if case is 'LEFT' and x axis value less than z score"),
    AND($F$67 = "LEFT", $S85 &lt; IF($J$67="", 0, $J$67)), $T85,
    FALSE, N("Check if case is 'RIGHT' and x axis value greater than z score"),
    AND($F$67 = "RIGHT", $S85 &gt; IF($J$67="", 0, $J$67)), $T85,
    FALSE, N("Check if case is 'TWO' and both directions"),
    AND(
        $F$67 = "TWO",
        OR($S85 &lt; -ABS($J$67), $S85 &gt; ABS($J$68))
    ), $T85,
    FALSE, N("Default case: Return NA()"),
    TRUE, NA()
)</f>
        <v>#N/A</v>
      </c>
      <c r="V85" s="78" t="e" cm="1">
        <f t="array" ref="V85">_xlfn.IFS(
    FALSE, N("Check if X1 shading is ON"),
    $U$48&lt;&gt;"x", NA(),
    FALSE, N("Check if case is 'LEFT' and x axis value less than z score"),
    AND($F$68 = "LEFT", $S85 &lt; IF($J$68="", 0, $J$68)), $T85,
    FALSE, N("Check if case is 'RIGHT' and x axis value greater than z score"),
    AND($F$68 = "RIGHT", $S85 &gt; IF($J$68="", 0, $J$68)), $T85,
    FALSE, N("Default case: Return NA()"),
    TRUE, NA()
)</f>
        <v>#N/A</v>
      </c>
      <c r="W85" s="78" t="e" cm="1">
        <f t="array" ref="W85">_xlfn.IFS(
    FALSE, N("Check if X1 shading is ON"),
    $W$48&lt;&gt;"x", NA(),
    FALSE, N("Check if case is 'LEFT' and x axis value less than z score"),
    AND($F$71 = "LEFT", $S85 &lt; IF($J$71="", 0, $J$71)), $T85,
    FALSE, N("Check if case is 'RIGHT' and x axis value greater than z score"),
    AND($F$71 = "RIGHT", $S85 &gt; IF($J$71="", 0, $J$71)), $T85,
    FALSE, N("Check if case is 'TWO' and both directions"),
    AND(
        $F$71 = "TWO",
        OR($S85 &lt; -ABS($J$71), $S85 &gt; ABS($J$71))
    ), $T85,
    FALSE, N("Default case: Return NA()"),
    TRUE, NA()
)</f>
        <v>#N/A</v>
      </c>
      <c r="X85" s="30"/>
      <c r="Y85" s="66">
        <v>1.6666666666666652</v>
      </c>
      <c r="Z85" s="66">
        <v>8.6000000000000007E-2</v>
      </c>
      <c r="AA85" s="66">
        <f t="shared" si="28"/>
        <v>8.6000000000000007E-2</v>
      </c>
      <c r="AB85" s="66" t="str">
        <f t="shared" si="27"/>
        <v>x̅</v>
      </c>
      <c r="CA85" s="30"/>
      <c r="CB85" s="26"/>
      <c r="CC85" s="66"/>
      <c r="CD85" s="66"/>
      <c r="CE85" s="49" t="s">
        <v>3</v>
      </c>
      <c r="CF85" s="73" t="s">
        <v>64</v>
      </c>
      <c r="CG85" s="26"/>
      <c r="CH85" s="30"/>
      <c r="CI85" s="26"/>
      <c r="CJ85" s="73" t="s">
        <v>65</v>
      </c>
      <c r="CK85" s="8"/>
      <c r="CL85" s="30"/>
      <c r="CM85" s="30"/>
      <c r="CN85" s="30"/>
      <c r="CO85" s="30"/>
      <c r="CP85" s="30"/>
      <c r="CQ85" s="30"/>
      <c r="CR85" s="38">
        <f t="shared" si="34"/>
        <v>-1.5833333333333361</v>
      </c>
      <c r="CS85" s="78">
        <f t="shared" si="33"/>
        <v>0.11403615082117972</v>
      </c>
      <c r="CT85" s="78" t="e" cm="1">
        <f t="array" ref="CT85">_xlfn.IFS(
    FALSE, N("Check if X1 shading is ON"),
    $CT$49&lt;&gt;"x", NA(),
    FALSE, N("Check if case is 'LEFT' and x axis value less than z score"),
    AND($CE$68 = "LEFT", $CR85 &lt; IF($CI$68="", 0, $CI$68)), $CS85,
    FALSE, N("Check if case is 'RIGHT' and x axis value greater than z score"),
    AND($CE$68 = "RIGHT", $CR85 &gt; IF($CI$68="", 0, $CI$68)), $CS85,
    FALSE, N("Check if case is 'TWO' and both directions"),
    AND(
        $CE$68 = "TWO",
        OR($CR85 &lt; -ABS($CI$68), $CR85 &gt; ABS($CI$69))
    ), $CS85,
    FALSE, N("Default case: Return NA()"),
    TRUE, NA()
)</f>
        <v>#N/A</v>
      </c>
      <c r="CU85" s="78" t="e" cm="1">
        <f t="array" ref="CU85">_xlfn.IFS(
    FALSE, N("Check if X1 shading is ON"),
    $CT$49&lt;&gt;"x", NA(),
    FALSE, N("Check if case is 'LEFT' and x axis value less than z score"),
    AND($CE$69 = "LEFT", $CR85 &lt; IF($CI$69="", 0, $CI$69)), $CS85,
    FALSE, N("Check if case is 'RIGHT' and x axis value greater than z score"),
    AND($CE$69 = "RIGHT", $CR85 &gt; IF($CI$69="", 0, $CI$69)), $CS85,
    FALSE, N("Default case: Return NA()"),
    TRUE, NA()
)</f>
        <v>#N/A</v>
      </c>
      <c r="CV85" s="78" t="e" cm="1">
        <f t="array" ref="CV85">_xlfn.IFS(
    FALSE, N("Check if X1 shading is ON"),
    $CV$49&lt;&gt;"x", NA(),
    FALSE, N("Check if case is 'LEFT' and x axis value less than z score"),
    AND($CE$72 = "LEFT", $CR85 &lt; IF($CI$72="", 0, $CI$72)), $CS85,
    FALSE, N("Check if case is 'RIGHT' and x axis value greater than z score"),
    AND($CE$72 = "RIGHT", $CR85 &gt; IF($CI$72="", 0, $CI$72)), $CS85,
    FALSE, N("Check if case is 'TWO' and both directions"),
    AND(
        $CE$72 = "TWO",
        OR($CR85 &lt; -ABS($CI$72), $CR85 &gt; ABS($CI$72))
    ), $CS85,
    FALSE, N("Default case: Return NA()"),
    TRUE, NA()
)</f>
        <v>#N/A</v>
      </c>
      <c r="CW85" s="30"/>
      <c r="CX85" s="66">
        <v>1.4999999999999982</v>
      </c>
      <c r="CY85" s="66">
        <v>8.6000000000000007E-2</v>
      </c>
      <c r="CZ85" s="66">
        <f t="shared" si="29"/>
        <v>8.6000000000000007E-2</v>
      </c>
      <c r="DA85" s="66" t="str">
        <f t="shared" si="30"/>
        <v>x̅</v>
      </c>
    </row>
    <row r="86" spans="1:105" ht="204" x14ac:dyDescent="0.2">
      <c r="A86"/>
      <c r="B86" s="30"/>
      <c r="C86" s="8"/>
      <c r="D86" s="8"/>
      <c r="E86" s="8"/>
      <c r="F86" s="8"/>
      <c r="G86" s="8"/>
      <c r="H86" s="8"/>
      <c r="I86" s="8"/>
      <c r="J86" s="8"/>
      <c r="K86" s="8"/>
      <c r="L86" s="8"/>
      <c r="M86" s="30"/>
      <c r="N86" s="30"/>
      <c r="O86" s="30"/>
      <c r="P86" s="30"/>
      <c r="Q86" s="30"/>
      <c r="R86" s="30"/>
      <c r="S86" s="38">
        <f t="shared" si="32"/>
        <v>-1.5000000000000027</v>
      </c>
      <c r="T86" s="78">
        <f t="shared" si="10"/>
        <v>0.12893966337578489</v>
      </c>
      <c r="U86" s="78" t="e" cm="1">
        <f t="array" ref="U86">_xlfn.IFS(
    FALSE, N("Check if X1 shading is ON"),
    $U$48&lt;&gt;"x", NA(),
    FALSE, N("Check if case is 'LEFT' and x axis value less than z score"),
    AND($F$67 = "LEFT", $S86 &lt; IF($J$67="", 0, $J$67)), $T86,
    FALSE, N("Check if case is 'RIGHT' and x axis value greater than z score"),
    AND($F$67 = "RIGHT", $S86 &gt; IF($J$67="", 0, $J$67)), $T86,
    FALSE, N("Check if case is 'TWO' and both directions"),
    AND(
        $F$67 = "TWO",
        OR($S86 &lt; -ABS($J$67), $S86 &gt; ABS($J$68))
    ), $T86,
    FALSE, N("Default case: Return NA()"),
    TRUE, NA()
)</f>
        <v>#N/A</v>
      </c>
      <c r="V86" s="78" t="e" cm="1">
        <f t="array" ref="V86">_xlfn.IFS(
    FALSE, N("Check if X1 shading is ON"),
    $U$48&lt;&gt;"x", NA(),
    FALSE, N("Check if case is 'LEFT' and x axis value less than z score"),
    AND($F$68 = "LEFT", $S86 &lt; IF($J$68="", 0, $J$68)), $T86,
    FALSE, N("Check if case is 'RIGHT' and x axis value greater than z score"),
    AND($F$68 = "RIGHT", $S86 &gt; IF($J$68="", 0, $J$68)), $T86,
    FALSE, N("Default case: Return NA()"),
    TRUE, NA()
)</f>
        <v>#N/A</v>
      </c>
      <c r="W86" s="78" t="e" cm="1">
        <f t="array" ref="W86">_xlfn.IFS(
    FALSE, N("Check if X1 shading is ON"),
    $W$48&lt;&gt;"x", NA(),
    FALSE, N("Check if case is 'LEFT' and x axis value less than z score"),
    AND($F$71 = "LEFT", $S86 &lt; IF($J$71="", 0, $J$71)), $T86,
    FALSE, N("Check if case is 'RIGHT' and x axis value greater than z score"),
    AND($F$71 = "RIGHT", $S86 &gt; IF($J$71="", 0, $J$71)), $T86,
    FALSE, N("Check if case is 'TWO' and both directions"),
    AND(
        $F$71 = "TWO",
        OR($S86 &lt; -ABS($J$71), $S86 &gt; ABS($J$71))
    ), $T86,
    FALSE, N("Default case: Return NA()"),
    TRUE, NA()
)</f>
        <v>#N/A</v>
      </c>
      <c r="X86" s="30"/>
      <c r="Y86" s="66">
        <v>-1.5000000000000027</v>
      </c>
      <c r="Z86" s="66">
        <v>0.11</v>
      </c>
      <c r="AA86" s="66">
        <f t="shared" si="28"/>
        <v>0.11</v>
      </c>
      <c r="AB86" s="66" t="str">
        <f t="shared" si="27"/>
        <v>x̅</v>
      </c>
      <c r="CA86" s="30"/>
      <c r="CB86" s="30"/>
      <c r="CC86" s="30"/>
      <c r="CD86" s="30"/>
      <c r="CE86" s="49" t="s">
        <v>6</v>
      </c>
      <c r="CF86" s="73" t="s">
        <v>58</v>
      </c>
      <c r="CG86" s="30"/>
      <c r="CH86" s="30"/>
      <c r="CI86" s="30"/>
      <c r="CJ86" s="73" t="s">
        <v>57</v>
      </c>
      <c r="CK86" s="8"/>
      <c r="CL86" s="30"/>
      <c r="CM86" s="30"/>
      <c r="CN86" s="30"/>
      <c r="CO86" s="30"/>
      <c r="CP86" s="30"/>
      <c r="CQ86" s="30"/>
      <c r="CR86" s="38">
        <f t="shared" si="34"/>
        <v>-1.5416666666666694</v>
      </c>
      <c r="CS86" s="78">
        <f t="shared" si="33"/>
        <v>0.12134457913044903</v>
      </c>
      <c r="CT86" s="78" t="e" cm="1">
        <f t="array" ref="CT86">_xlfn.IFS(
    FALSE, N("Check if X1 shading is ON"),
    $CT$49&lt;&gt;"x", NA(),
    FALSE, N("Check if case is 'LEFT' and x axis value less than z score"),
    AND($CE$68 = "LEFT", $CR86 &lt; IF($CI$68="", 0, $CI$68)), $CS86,
    FALSE, N("Check if case is 'RIGHT' and x axis value greater than z score"),
    AND($CE$68 = "RIGHT", $CR86 &gt; IF($CI$68="", 0, $CI$68)), $CS86,
    FALSE, N("Check if case is 'TWO' and both directions"),
    AND(
        $CE$68 = "TWO",
        OR($CR86 &lt; -ABS($CI$68), $CR86 &gt; ABS($CI$69))
    ), $CS86,
    FALSE, N("Default case: Return NA()"),
    TRUE, NA()
)</f>
        <v>#N/A</v>
      </c>
      <c r="CU86" s="78" t="e" cm="1">
        <f t="array" ref="CU86">_xlfn.IFS(
    FALSE, N("Check if X1 shading is ON"),
    $CT$49&lt;&gt;"x", NA(),
    FALSE, N("Check if case is 'LEFT' and x axis value less than z score"),
    AND($CE$69 = "LEFT", $CR86 &lt; IF($CI$69="", 0, $CI$69)), $CS86,
    FALSE, N("Check if case is 'RIGHT' and x axis value greater than z score"),
    AND($CE$69 = "RIGHT", $CR86 &gt; IF($CI$69="", 0, $CI$69)), $CS86,
    FALSE, N("Default case: Return NA()"),
    TRUE, NA()
)</f>
        <v>#N/A</v>
      </c>
      <c r="CV86" s="78" t="e" cm="1">
        <f t="array" ref="CV86">_xlfn.IFS(
    FALSE, N("Check if X1 shading is ON"),
    $CV$49&lt;&gt;"x", NA(),
    FALSE, N("Check if case is 'LEFT' and x axis value less than z score"),
    AND($CE$72 = "LEFT", $CR86 &lt; IF($CI$72="", 0, $CI$72)), $CS86,
    FALSE, N("Check if case is 'RIGHT' and x axis value greater than z score"),
    AND($CE$72 = "RIGHT", $CR86 &gt; IF($CI$72="", 0, $CI$72)), $CS86,
    FALSE, N("Check if case is 'TWO' and both directions"),
    AND(
        $CE$72 = "TWO",
        OR($CR86 &lt; -ABS($CI$72), $CR86 &gt; ABS($CI$72))
    ), $CS86,
    FALSE, N("Default case: Return NA()"),
    TRUE, NA()
)</f>
        <v>#N/A</v>
      </c>
      <c r="CW86" s="30"/>
      <c r="CX86" s="66">
        <v>1.6666666666666652</v>
      </c>
      <c r="CY86" s="66">
        <v>8.6000000000000007E-2</v>
      </c>
      <c r="CZ86" s="66">
        <f t="shared" si="29"/>
        <v>8.6000000000000007E-2</v>
      </c>
      <c r="DA86" s="66" t="str">
        <f t="shared" si="30"/>
        <v>x̅</v>
      </c>
    </row>
    <row r="87" spans="1:105" ht="16" x14ac:dyDescent="0.2">
      <c r="A87"/>
      <c r="B87" s="30"/>
      <c r="C87" s="8"/>
      <c r="D87" s="8"/>
      <c r="E87" s="8"/>
      <c r="F87" s="8"/>
      <c r="G87" s="8"/>
      <c r="H87" s="8"/>
      <c r="I87" s="8"/>
      <c r="J87" s="8"/>
      <c r="K87" s="8"/>
      <c r="L87" s="8"/>
      <c r="M87" s="30"/>
      <c r="N87" s="30"/>
      <c r="O87" s="30"/>
      <c r="P87" s="30"/>
      <c r="Q87" s="30"/>
      <c r="R87" s="30"/>
      <c r="S87" s="38">
        <f t="shared" si="32"/>
        <v>-1.4583333333333359</v>
      </c>
      <c r="T87" s="78">
        <f t="shared" si="10"/>
        <v>0.13681480642300572</v>
      </c>
      <c r="U87" s="78" t="e" cm="1">
        <f t="array" ref="U87">_xlfn.IFS(
    FALSE, N("Check if X1 shading is ON"),
    $U$48&lt;&gt;"x", NA(),
    FALSE, N("Check if case is 'LEFT' and x axis value less than z score"),
    AND($F$67 = "LEFT", $S87 &lt; IF($J$67="", 0, $J$67)), $T87,
    FALSE, N("Check if case is 'RIGHT' and x axis value greater than z score"),
    AND($F$67 = "RIGHT", $S87 &gt; IF($J$67="", 0, $J$67)), $T87,
    FALSE, N("Check if case is 'TWO' and both directions"),
    AND(
        $F$67 = "TWO",
        OR($S87 &lt; -ABS($J$67), $S87 &gt; ABS($J$68))
    ), $T87,
    FALSE, N("Default case: Return NA()"),
    TRUE, NA()
)</f>
        <v>#N/A</v>
      </c>
      <c r="V87" s="78" t="e" cm="1">
        <f t="array" ref="V87">_xlfn.IFS(
    FALSE, N("Check if X1 shading is ON"),
    $U$48&lt;&gt;"x", NA(),
    FALSE, N("Check if case is 'LEFT' and x axis value less than z score"),
    AND($F$68 = "LEFT", $S87 &lt; IF($J$68="", 0, $J$68)), $T87,
    FALSE, N("Check if case is 'RIGHT' and x axis value greater than z score"),
    AND($F$68 = "RIGHT", $S87 &gt; IF($J$68="", 0, $J$68)), $T87,
    FALSE, N("Default case: Return NA()"),
    TRUE, NA()
)</f>
        <v>#N/A</v>
      </c>
      <c r="W87" s="78" t="e" cm="1">
        <f t="array" ref="W87">_xlfn.IFS(
    FALSE, N("Check if X1 shading is ON"),
    $W$48&lt;&gt;"x", NA(),
    FALSE, N("Check if case is 'LEFT' and x axis value less than z score"),
    AND($F$71 = "LEFT", $S87 &lt; IF($J$71="", 0, $J$71)), $T87,
    FALSE, N("Check if case is 'RIGHT' and x axis value greater than z score"),
    AND($F$71 = "RIGHT", $S87 &gt; IF($J$71="", 0, $J$71)), $T87,
    FALSE, N("Check if case is 'TWO' and both directions"),
    AND(
        $F$71 = "TWO",
        OR($S87 &lt; -ABS($J$71), $S87 &gt; ABS($J$71))
    ), $T87,
    FALSE, N("Default case: Return NA()"),
    TRUE, NA()
)</f>
        <v>#N/A</v>
      </c>
      <c r="X87" s="30"/>
      <c r="Y87" s="66">
        <v>-1.3333333333333357</v>
      </c>
      <c r="Z87" s="66">
        <v>0.11</v>
      </c>
      <c r="AA87" s="66">
        <f t="shared" si="28"/>
        <v>0.11</v>
      </c>
      <c r="AB87" s="66" t="str">
        <f t="shared" si="27"/>
        <v>x̅</v>
      </c>
      <c r="CA87" s="30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30"/>
      <c r="CM87" s="30"/>
      <c r="CN87" s="30"/>
      <c r="CO87" s="30"/>
      <c r="CP87" s="30"/>
      <c r="CQ87" s="30"/>
      <c r="CR87" s="38">
        <f t="shared" si="34"/>
        <v>-1.5000000000000027</v>
      </c>
      <c r="CS87" s="78">
        <f t="shared" si="33"/>
        <v>0.12893966337578489</v>
      </c>
      <c r="CT87" s="78" t="e" cm="1">
        <f t="array" ref="CT87">_xlfn.IFS(
    FALSE, N("Check if X1 shading is ON"),
    $CT$49&lt;&gt;"x", NA(),
    FALSE, N("Check if case is 'LEFT' and x axis value less than z score"),
    AND($CE$68 = "LEFT", $CR87 &lt; IF($CI$68="", 0, $CI$68)), $CS87,
    FALSE, N("Check if case is 'RIGHT' and x axis value greater than z score"),
    AND($CE$68 = "RIGHT", $CR87 &gt; IF($CI$68="", 0, $CI$68)), $CS87,
    FALSE, N("Check if case is 'TWO' and both directions"),
    AND(
        $CE$68 = "TWO",
        OR($CR87 &lt; -ABS($CI$68), $CR87 &gt; ABS($CI$69))
    ), $CS87,
    FALSE, N("Default case: Return NA()"),
    TRUE, NA()
)</f>
        <v>#N/A</v>
      </c>
      <c r="CU87" s="78" t="e" cm="1">
        <f t="array" ref="CU87">_xlfn.IFS(
    FALSE, N("Check if X1 shading is ON"),
    $CT$49&lt;&gt;"x", NA(),
    FALSE, N("Check if case is 'LEFT' and x axis value less than z score"),
    AND($CE$69 = "LEFT", $CR87 &lt; IF($CI$69="", 0, $CI$69)), $CS87,
    FALSE, N("Check if case is 'RIGHT' and x axis value greater than z score"),
    AND($CE$69 = "RIGHT", $CR87 &gt; IF($CI$69="", 0, $CI$69)), $CS87,
    FALSE, N("Default case: Return NA()"),
    TRUE, NA()
)</f>
        <v>#N/A</v>
      </c>
      <c r="CV87" s="78" t="e" cm="1">
        <f t="array" ref="CV87">_xlfn.IFS(
    FALSE, N("Check if X1 shading is ON"),
    $CV$49&lt;&gt;"x", NA(),
    FALSE, N("Check if case is 'LEFT' and x axis value less than z score"),
    AND($CE$72 = "LEFT", $CR87 &lt; IF($CI$72="", 0, $CI$72)), $CS87,
    FALSE, N("Check if case is 'RIGHT' and x axis value greater than z score"),
    AND($CE$72 = "RIGHT", $CR87 &gt; IF($CI$72="", 0, $CI$72)), $CS87,
    FALSE, N("Check if case is 'TWO' and both directions"),
    AND(
        $CE$72 = "TWO",
        OR($CR87 &lt; -ABS($CI$72), $CR87 &gt; ABS($CI$72))
    ), $CS87,
    FALSE, N("Default case: Return NA()"),
    TRUE, NA()
)</f>
        <v>#N/A</v>
      </c>
      <c r="CW87" s="30"/>
      <c r="CX87" s="66">
        <v>-1.5000000000000027</v>
      </c>
      <c r="CY87" s="66">
        <v>0.11</v>
      </c>
      <c r="CZ87" s="66">
        <f t="shared" si="29"/>
        <v>0.11</v>
      </c>
      <c r="DA87" s="66" t="str">
        <f t="shared" si="30"/>
        <v>x̅</v>
      </c>
    </row>
    <row r="88" spans="1:105" ht="16" x14ac:dyDescent="0.2">
      <c r="A88"/>
      <c r="B88" s="30"/>
      <c r="C88" s="68" t="s">
        <v>120</v>
      </c>
      <c r="D88" s="66"/>
      <c r="E88" s="8"/>
      <c r="F88" s="8"/>
      <c r="G88" s="8"/>
      <c r="H88" s="26"/>
      <c r="I88" s="30"/>
      <c r="J88" s="38"/>
      <c r="K88" s="39"/>
      <c r="L88" s="30"/>
      <c r="M88" s="30"/>
      <c r="N88" s="30"/>
      <c r="O88" s="30"/>
      <c r="P88" s="30"/>
      <c r="Q88" s="30"/>
      <c r="R88" s="30"/>
      <c r="S88" s="38">
        <f t="shared" si="32"/>
        <v>-1.4166666666666692</v>
      </c>
      <c r="T88" s="78">
        <f t="shared" si="10"/>
        <v>0.14496137184954899</v>
      </c>
      <c r="U88" s="78" t="e" cm="1">
        <f t="array" ref="U88">_xlfn.IFS(
    FALSE, N("Check if X1 shading is ON"),
    $U$48&lt;&gt;"x", NA(),
    FALSE, N("Check if case is 'LEFT' and x axis value less than z score"),
    AND($F$67 = "LEFT", $S88 &lt; IF($J$67="", 0, $J$67)), $T88,
    FALSE, N("Check if case is 'RIGHT' and x axis value greater than z score"),
    AND($F$67 = "RIGHT", $S88 &gt; IF($J$67="", 0, $J$67)), $T88,
    FALSE, N("Check if case is 'TWO' and both directions"),
    AND(
        $F$67 = "TWO",
        OR($S88 &lt; -ABS($J$67), $S88 &gt; ABS($J$68))
    ), $T88,
    FALSE, N("Default case: Return NA()"),
    TRUE, NA()
)</f>
        <v>#N/A</v>
      </c>
      <c r="V88" s="78" t="e" cm="1">
        <f t="array" ref="V88">_xlfn.IFS(
    FALSE, N("Check if X1 shading is ON"),
    $U$48&lt;&gt;"x", NA(),
    FALSE, N("Check if case is 'LEFT' and x axis value less than z score"),
    AND($F$68 = "LEFT", $S88 &lt; IF($J$68="", 0, $J$68)), $T88,
    FALSE, N("Check if case is 'RIGHT' and x axis value greater than z score"),
    AND($F$68 = "RIGHT", $S88 &gt; IF($J$68="", 0, $J$68)), $T88,
    FALSE, N("Default case: Return NA()"),
    TRUE, NA()
)</f>
        <v>#N/A</v>
      </c>
      <c r="W88" s="78" t="e" cm="1">
        <f t="array" ref="W88">_xlfn.IFS(
    FALSE, N("Check if X1 shading is ON"),
    $W$48&lt;&gt;"x", NA(),
    FALSE, N("Check if case is 'LEFT' and x axis value less than z score"),
    AND($F$71 = "LEFT", $S88 &lt; IF($J$71="", 0, $J$71)), $T88,
    FALSE, N("Check if case is 'RIGHT' and x axis value greater than z score"),
    AND($F$71 = "RIGHT", $S88 &gt; IF($J$71="", 0, $J$71)), $T88,
    FALSE, N("Check if case is 'TWO' and both directions"),
    AND(
        $F$71 = "TWO",
        OR($S88 &lt; -ABS($J$71), $S88 &gt; ABS($J$71))
    ), $T88,
    FALSE, N("Default case: Return NA()"),
    TRUE, NA()
)</f>
        <v>#N/A</v>
      </c>
      <c r="X88" s="30"/>
      <c r="Y88" s="66">
        <v>-1.1666666666666687</v>
      </c>
      <c r="Z88" s="66">
        <v>0.11</v>
      </c>
      <c r="AA88" s="66">
        <f t="shared" si="28"/>
        <v>0.11</v>
      </c>
      <c r="AB88" s="66" t="str">
        <f t="shared" si="27"/>
        <v>x̅</v>
      </c>
      <c r="CA88" s="30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30"/>
      <c r="CM88" s="30"/>
      <c r="CN88" s="30"/>
      <c r="CO88" s="30"/>
      <c r="CP88" s="30"/>
      <c r="CQ88" s="30"/>
      <c r="CR88" s="38">
        <f t="shared" si="34"/>
        <v>-1.4583333333333359</v>
      </c>
      <c r="CS88" s="78">
        <f t="shared" si="33"/>
        <v>0.13681480642300572</v>
      </c>
      <c r="CT88" s="78" t="e" cm="1">
        <f t="array" ref="CT88">_xlfn.IFS(
    FALSE, N("Check if X1 shading is ON"),
    $CT$49&lt;&gt;"x", NA(),
    FALSE, N("Check if case is 'LEFT' and x axis value less than z score"),
    AND($CE$68 = "LEFT", $CR88 &lt; IF($CI$68="", 0, $CI$68)), $CS88,
    FALSE, N("Check if case is 'RIGHT' and x axis value greater than z score"),
    AND($CE$68 = "RIGHT", $CR88 &gt; IF($CI$68="", 0, $CI$68)), $CS88,
    FALSE, N("Check if case is 'TWO' and both directions"),
    AND(
        $CE$68 = "TWO",
        OR($CR88 &lt; -ABS($CI$68), $CR88 &gt; ABS($CI$69))
    ), $CS88,
    FALSE, N("Default case: Return NA()"),
    TRUE, NA()
)</f>
        <v>#N/A</v>
      </c>
      <c r="CU88" s="78" t="e" cm="1">
        <f t="array" ref="CU88">_xlfn.IFS(
    FALSE, N("Check if X1 shading is ON"),
    $CT$49&lt;&gt;"x", NA(),
    FALSE, N("Check if case is 'LEFT' and x axis value less than z score"),
    AND($CE$69 = "LEFT", $CR88 &lt; IF($CI$69="", 0, $CI$69)), $CS88,
    FALSE, N("Check if case is 'RIGHT' and x axis value greater than z score"),
    AND($CE$69 = "RIGHT", $CR88 &gt; IF($CI$69="", 0, $CI$69)), $CS88,
    FALSE, N("Default case: Return NA()"),
    TRUE, NA()
)</f>
        <v>#N/A</v>
      </c>
      <c r="CV88" s="78" t="e" cm="1">
        <f t="array" ref="CV88">_xlfn.IFS(
    FALSE, N("Check if X1 shading is ON"),
    $CV$49&lt;&gt;"x", NA(),
    FALSE, N("Check if case is 'LEFT' and x axis value less than z score"),
    AND($CE$72 = "LEFT", $CR88 &lt; IF($CI$72="", 0, $CI$72)), $CS88,
    FALSE, N("Check if case is 'RIGHT' and x axis value greater than z score"),
    AND($CE$72 = "RIGHT", $CR88 &gt; IF($CI$72="", 0, $CI$72)), $CS88,
    FALSE, N("Check if case is 'TWO' and both directions"),
    AND(
        $CE$72 = "TWO",
        OR($CR88 &lt; -ABS($CI$72), $CR88 &gt; ABS($CI$72))
    ), $CS88,
    FALSE, N("Default case: Return NA()"),
    TRUE, NA()
)</f>
        <v>#N/A</v>
      </c>
      <c r="CW88" s="30"/>
      <c r="CX88" s="66">
        <v>-1.3333333333333357</v>
      </c>
      <c r="CY88" s="66">
        <v>0.11</v>
      </c>
      <c r="CZ88" s="66">
        <f t="shared" si="29"/>
        <v>0.11</v>
      </c>
      <c r="DA88" s="66" t="str">
        <f t="shared" si="30"/>
        <v>x̅</v>
      </c>
    </row>
    <row r="89" spans="1:105" ht="16" x14ac:dyDescent="0.2">
      <c r="A89"/>
      <c r="B89" s="30"/>
      <c r="C89" s="35" t="s">
        <v>40</v>
      </c>
      <c r="D89" s="70" t="s">
        <v>41</v>
      </c>
      <c r="E89" s="70" t="s">
        <v>1</v>
      </c>
      <c r="F89" s="35" t="s">
        <v>2</v>
      </c>
      <c r="G89" s="55" t="s">
        <v>42</v>
      </c>
      <c r="H89" s="55" t="s">
        <v>43</v>
      </c>
      <c r="I89" s="35" t="s">
        <v>8</v>
      </c>
      <c r="J89" s="38"/>
      <c r="K89" s="39"/>
      <c r="L89" s="30"/>
      <c r="M89" s="30"/>
      <c r="N89" s="30"/>
      <c r="O89" s="30"/>
      <c r="P89" s="30"/>
      <c r="Q89" s="30"/>
      <c r="R89" s="30"/>
      <c r="S89" s="38">
        <f t="shared" si="32"/>
        <v>-1.3750000000000024</v>
      </c>
      <c r="T89" s="78">
        <f t="shared" si="10"/>
        <v>0.15336859085580268</v>
      </c>
      <c r="U89" s="78" t="e" cm="1">
        <f t="array" ref="U89">_xlfn.IFS(
    FALSE, N("Check if X1 shading is ON"),
    $U$48&lt;&gt;"x", NA(),
    FALSE, N("Check if case is 'LEFT' and x axis value less than z score"),
    AND($F$67 = "LEFT", $S89 &lt; IF($J$67="", 0, $J$67)), $T89,
    FALSE, N("Check if case is 'RIGHT' and x axis value greater than z score"),
    AND($F$67 = "RIGHT", $S89 &gt; IF($J$67="", 0, $J$67)), $T89,
    FALSE, N("Check if case is 'TWO' and both directions"),
    AND(
        $F$67 = "TWO",
        OR($S89 &lt; -ABS($J$67), $S89 &gt; ABS($J$68))
    ), $T89,
    FALSE, N("Default case: Return NA()"),
    TRUE, NA()
)</f>
        <v>#N/A</v>
      </c>
      <c r="V89" s="78" t="e" cm="1">
        <f t="array" ref="V89">_xlfn.IFS(
    FALSE, N("Check if X1 shading is ON"),
    $U$48&lt;&gt;"x", NA(),
    FALSE, N("Check if case is 'LEFT' and x axis value less than z score"),
    AND($F$68 = "LEFT", $S89 &lt; IF($J$68="", 0, $J$68)), $T89,
    FALSE, N("Check if case is 'RIGHT' and x axis value greater than z score"),
    AND($F$68 = "RIGHT", $S89 &gt; IF($J$68="", 0, $J$68)), $T89,
    FALSE, N("Default case: Return NA()"),
    TRUE, NA()
)</f>
        <v>#N/A</v>
      </c>
      <c r="W89" s="78" t="e" cm="1">
        <f t="array" ref="W89">_xlfn.IFS(
    FALSE, N("Check if X1 shading is ON"),
    $W$48&lt;&gt;"x", NA(),
    FALSE, N("Check if case is 'LEFT' and x axis value less than z score"),
    AND($F$71 = "LEFT", $S89 &lt; IF($J$71="", 0, $J$71)), $T89,
    FALSE, N("Check if case is 'RIGHT' and x axis value greater than z score"),
    AND($F$71 = "RIGHT", $S89 &gt; IF($J$71="", 0, $J$71)), $T89,
    FALSE, N("Check if case is 'TWO' and both directions"),
    AND(
        $F$71 = "TWO",
        OR($S89 &lt; -ABS($J$71), $S89 &gt; ABS($J$71))
    ), $T89,
    FALSE, N("Default case: Return NA()"),
    TRUE, NA()
)</f>
        <v>#N/A</v>
      </c>
      <c r="X89" s="30"/>
      <c r="Y89" s="66">
        <v>-0.83333333333333526</v>
      </c>
      <c r="Z89" s="66">
        <v>0.11</v>
      </c>
      <c r="AA89" s="66">
        <f t="shared" si="28"/>
        <v>0.11</v>
      </c>
      <c r="AB89" s="66" t="str">
        <f t="shared" si="27"/>
        <v>x̅</v>
      </c>
      <c r="CA89" s="30"/>
      <c r="CB89" s="68" t="s">
        <v>120</v>
      </c>
      <c r="CC89" s="66"/>
      <c r="CD89" s="8"/>
      <c r="CE89" s="8"/>
      <c r="CF89" s="8"/>
      <c r="CG89" s="26"/>
      <c r="CH89" s="30"/>
      <c r="CI89" s="38"/>
      <c r="CJ89" s="39"/>
      <c r="CK89" s="30"/>
      <c r="CL89" s="30"/>
      <c r="CM89" s="30"/>
      <c r="CN89" s="30"/>
      <c r="CO89" s="30"/>
      <c r="CP89" s="30"/>
      <c r="CQ89" s="30"/>
      <c r="CR89" s="38">
        <f t="shared" si="34"/>
        <v>-1.4166666666666692</v>
      </c>
      <c r="CS89" s="78">
        <f t="shared" si="33"/>
        <v>0.14496137184954899</v>
      </c>
      <c r="CT89" s="78" t="e" cm="1">
        <f t="array" ref="CT89">_xlfn.IFS(
    FALSE, N("Check if X1 shading is ON"),
    $CT$49&lt;&gt;"x", NA(),
    FALSE, N("Check if case is 'LEFT' and x axis value less than z score"),
    AND($CE$68 = "LEFT", $CR89 &lt; IF($CI$68="", 0, $CI$68)), $CS89,
    FALSE, N("Check if case is 'RIGHT' and x axis value greater than z score"),
    AND($CE$68 = "RIGHT", $CR89 &gt; IF($CI$68="", 0, $CI$68)), $CS89,
    FALSE, N("Check if case is 'TWO' and both directions"),
    AND(
        $CE$68 = "TWO",
        OR($CR89 &lt; -ABS($CI$68), $CR89 &gt; ABS($CI$69))
    ), $CS89,
    FALSE, N("Default case: Return NA()"),
    TRUE, NA()
)</f>
        <v>#N/A</v>
      </c>
      <c r="CU89" s="78" t="e" cm="1">
        <f t="array" ref="CU89">_xlfn.IFS(
    FALSE, N("Check if X1 shading is ON"),
    $CT$49&lt;&gt;"x", NA(),
    FALSE, N("Check if case is 'LEFT' and x axis value less than z score"),
    AND($CE$69 = "LEFT", $CR89 &lt; IF($CI$69="", 0, $CI$69)), $CS89,
    FALSE, N("Check if case is 'RIGHT' and x axis value greater than z score"),
    AND($CE$69 = "RIGHT", $CR89 &gt; IF($CI$69="", 0, $CI$69)), $CS89,
    FALSE, N("Default case: Return NA()"),
    TRUE, NA()
)</f>
        <v>#N/A</v>
      </c>
      <c r="CV89" s="78" t="e" cm="1">
        <f t="array" ref="CV89">_xlfn.IFS(
    FALSE, N("Check if X1 shading is ON"),
    $CV$49&lt;&gt;"x", NA(),
    FALSE, N("Check if case is 'LEFT' and x axis value less than z score"),
    AND($CE$72 = "LEFT", $CR89 &lt; IF($CI$72="", 0, $CI$72)), $CS89,
    FALSE, N("Check if case is 'RIGHT' and x axis value greater than z score"),
    AND($CE$72 = "RIGHT", $CR89 &gt; IF($CI$72="", 0, $CI$72)), $CS89,
    FALSE, N("Check if case is 'TWO' and both directions"),
    AND(
        $CE$72 = "TWO",
        OR($CR89 &lt; -ABS($CI$72), $CR89 &gt; ABS($CI$72))
    ), $CS89,
    FALSE, N("Default case: Return NA()"),
    TRUE, NA()
)</f>
        <v>#N/A</v>
      </c>
      <c r="CW89" s="30"/>
      <c r="CX89" s="66">
        <v>-1.1666666666666687</v>
      </c>
      <c r="CY89" s="66">
        <v>0.11</v>
      </c>
      <c r="CZ89" s="66">
        <f t="shared" si="29"/>
        <v>0.11</v>
      </c>
      <c r="DA89" s="66" t="str">
        <f t="shared" si="30"/>
        <v>x̅</v>
      </c>
    </row>
    <row r="90" spans="1:105" ht="17" x14ac:dyDescent="0.2">
      <c r="A90"/>
      <c r="B90" s="30"/>
      <c r="C90" s="32" t="str" cm="1">
        <f t="array" aca="1" ref="C90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N70,
        "0"
    ),
    ""
)</f>
        <v>0</v>
      </c>
      <c r="D90" s="74">
        <v>0.17</v>
      </c>
      <c r="E90" s="32">
        <v>0</v>
      </c>
      <c r="F90" s="32" t="e">
        <f ca="1">IF(C90="x",D90,NA())</f>
        <v>#N/A</v>
      </c>
      <c r="G90" s="75">
        <f ca="1">RANDBETWEEN(1,10)</f>
        <v>5</v>
      </c>
      <c r="H90" s="73" t="s">
        <v>110</v>
      </c>
      <c r="I90" s="76" t="str" cm="1">
        <f t="array" aca="1" ref="I90" ca="1">INDEX(H90:H99,G90,1)</f>
        <v>WIN!</v>
      </c>
      <c r="J90" s="8"/>
      <c r="K90" s="8"/>
      <c r="L90" s="8"/>
      <c r="M90" s="30"/>
      <c r="N90" s="30"/>
      <c r="O90" s="30"/>
      <c r="P90" s="30"/>
      <c r="Q90" s="30"/>
      <c r="R90" s="30"/>
      <c r="S90" s="38">
        <f t="shared" si="32"/>
        <v>-1.3333333333333357</v>
      </c>
      <c r="T90" s="78">
        <f t="shared" si="10"/>
        <v>0.16202348261549071</v>
      </c>
      <c r="U90" s="78" t="e" cm="1">
        <f t="array" ref="U90">_xlfn.IFS(
    FALSE, N("Check if X1 shading is ON"),
    $U$48&lt;&gt;"x", NA(),
    FALSE, N("Check if case is 'LEFT' and x axis value less than z score"),
    AND($F$67 = "LEFT", $S90 &lt; IF($J$67="", 0, $J$67)), $T90,
    FALSE, N("Check if case is 'RIGHT' and x axis value greater than z score"),
    AND($F$67 = "RIGHT", $S90 &gt; IF($J$67="", 0, $J$67)), $T90,
    FALSE, N("Check if case is 'TWO' and both directions"),
    AND(
        $F$67 = "TWO",
        OR($S90 &lt; -ABS($J$67), $S90 &gt; ABS($J$68))
    ), $T90,
    FALSE, N("Default case: Return NA()"),
    TRUE, NA()
)</f>
        <v>#N/A</v>
      </c>
      <c r="V90" s="78" t="e" cm="1">
        <f t="array" ref="V90">_xlfn.IFS(
    FALSE, N("Check if X1 shading is ON"),
    $U$48&lt;&gt;"x", NA(),
    FALSE, N("Check if case is 'LEFT' and x axis value less than z score"),
    AND($F$68 = "LEFT", $S90 &lt; IF($J$68="", 0, $J$68)), $T90,
    FALSE, N("Check if case is 'RIGHT' and x axis value greater than z score"),
    AND($F$68 = "RIGHT", $S90 &gt; IF($J$68="", 0, $J$68)), $T90,
    FALSE, N("Default case: Return NA()"),
    TRUE, NA()
)</f>
        <v>#N/A</v>
      </c>
      <c r="W90" s="78" t="e" cm="1">
        <f t="array" ref="W90">_xlfn.IFS(
    FALSE, N("Check if X1 shading is ON"),
    $W$48&lt;&gt;"x", NA(),
    FALSE, N("Check if case is 'LEFT' and x axis value less than z score"),
    AND($F$71 = "LEFT", $S90 &lt; IF($J$71="", 0, $J$71)), $T90,
    FALSE, N("Check if case is 'RIGHT' and x axis value greater than z score"),
    AND($F$71 = "RIGHT", $S90 &gt; IF($J$71="", 0, $J$71)), $T90,
    FALSE, N("Check if case is 'TWO' and both directions"),
    AND(
        $F$71 = "TWO",
        OR($S90 &lt; -ABS($J$71), $S90 &gt; ABS($J$71))
    ), $T90,
    FALSE, N("Default case: Return NA()"),
    TRUE, NA()
)</f>
        <v>#N/A</v>
      </c>
      <c r="X90" s="30"/>
      <c r="Y90" s="66">
        <v>-0.66666666666666874</v>
      </c>
      <c r="Z90" s="66">
        <v>0.11</v>
      </c>
      <c r="AA90" s="66">
        <f t="shared" si="28"/>
        <v>0.11</v>
      </c>
      <c r="AB90" s="66" t="str">
        <f t="shared" si="27"/>
        <v>x̅</v>
      </c>
      <c r="CA90" s="30"/>
      <c r="CB90" s="35" t="s">
        <v>40</v>
      </c>
      <c r="CC90" s="70" t="s">
        <v>41</v>
      </c>
      <c r="CD90" s="70" t="s">
        <v>1</v>
      </c>
      <c r="CE90" s="35" t="s">
        <v>2</v>
      </c>
      <c r="CF90" s="55" t="s">
        <v>42</v>
      </c>
      <c r="CG90" s="55" t="s">
        <v>43</v>
      </c>
      <c r="CH90" s="35" t="s">
        <v>8</v>
      </c>
      <c r="CI90" s="38"/>
      <c r="CJ90" s="39"/>
      <c r="CK90" s="30"/>
      <c r="CL90" s="30"/>
      <c r="CM90" s="30"/>
      <c r="CN90" s="30"/>
      <c r="CO90" s="30"/>
      <c r="CP90" s="30"/>
      <c r="CQ90" s="30"/>
      <c r="CR90" s="38">
        <f t="shared" si="34"/>
        <v>-1.3750000000000024</v>
      </c>
      <c r="CS90" s="78">
        <f t="shared" si="33"/>
        <v>0.15336859085580268</v>
      </c>
      <c r="CT90" s="78" t="e" cm="1">
        <f t="array" ref="CT90">_xlfn.IFS(
    FALSE, N("Check if X1 shading is ON"),
    $CT$49&lt;&gt;"x", NA(),
    FALSE, N("Check if case is 'LEFT' and x axis value less than z score"),
    AND($CE$68 = "LEFT", $CR90 &lt; IF($CI$68="", 0, $CI$68)), $CS90,
    FALSE, N("Check if case is 'RIGHT' and x axis value greater than z score"),
    AND($CE$68 = "RIGHT", $CR90 &gt; IF($CI$68="", 0, $CI$68)), $CS90,
    FALSE, N("Check if case is 'TWO' and both directions"),
    AND(
        $CE$68 = "TWO",
        OR($CR90 &lt; -ABS($CI$68), $CR90 &gt; ABS($CI$69))
    ), $CS90,
    FALSE, N("Default case: Return NA()"),
    TRUE, NA()
)</f>
        <v>#N/A</v>
      </c>
      <c r="CU90" s="78" t="e" cm="1">
        <f t="array" ref="CU90">_xlfn.IFS(
    FALSE, N("Check if X1 shading is ON"),
    $CT$49&lt;&gt;"x", NA(),
    FALSE, N("Check if case is 'LEFT' and x axis value less than z score"),
    AND($CE$69 = "LEFT", $CR90 &lt; IF($CI$69="", 0, $CI$69)), $CS90,
    FALSE, N("Check if case is 'RIGHT' and x axis value greater than z score"),
    AND($CE$69 = "RIGHT", $CR90 &gt; IF($CI$69="", 0, $CI$69)), $CS90,
    FALSE, N("Default case: Return NA()"),
    TRUE, NA()
)</f>
        <v>#N/A</v>
      </c>
      <c r="CV90" s="78" t="e" cm="1">
        <f t="array" ref="CV90">_xlfn.IFS(
    FALSE, N("Check if X1 shading is ON"),
    $CV$49&lt;&gt;"x", NA(),
    FALSE, N("Check if case is 'LEFT' and x axis value less than z score"),
    AND($CE$72 = "LEFT", $CR90 &lt; IF($CI$72="", 0, $CI$72)), $CS90,
    FALSE, N("Check if case is 'RIGHT' and x axis value greater than z score"),
    AND($CE$72 = "RIGHT", $CR90 &gt; IF($CI$72="", 0, $CI$72)), $CS90,
    FALSE, N("Check if case is 'TWO' and both directions"),
    AND(
        $CE$72 = "TWO",
        OR($CR90 &lt; -ABS($CI$72), $CR90 &gt; ABS($CI$72))
    ), $CS90,
    FALSE, N("Default case: Return NA()"),
    TRUE, NA()
)</f>
        <v>#N/A</v>
      </c>
      <c r="CW90" s="30"/>
      <c r="CX90" s="66">
        <v>-0.83333333333333526</v>
      </c>
      <c r="CY90" s="66">
        <v>0.11</v>
      </c>
      <c r="CZ90" s="66">
        <f t="shared" si="29"/>
        <v>0.11</v>
      </c>
      <c r="DA90" s="66" t="str">
        <f t="shared" si="30"/>
        <v>x̅</v>
      </c>
    </row>
    <row r="91" spans="1:105" ht="17" x14ac:dyDescent="0.2">
      <c r="A91"/>
      <c r="B91" s="30"/>
      <c r="C91" s="26"/>
      <c r="D91" s="66"/>
      <c r="E91" s="26"/>
      <c r="F91" s="26"/>
      <c r="G91" s="30"/>
      <c r="H91" s="50" t="s">
        <v>111</v>
      </c>
      <c r="I91" s="30"/>
      <c r="J91" s="8"/>
      <c r="K91" s="8"/>
      <c r="L91" s="8"/>
      <c r="M91" s="30"/>
      <c r="N91" s="30"/>
      <c r="O91" s="30"/>
      <c r="P91" s="30"/>
      <c r="Q91" s="30"/>
      <c r="R91" s="30"/>
      <c r="S91" s="38">
        <f t="shared" si="32"/>
        <v>-1.291666666666669</v>
      </c>
      <c r="T91" s="78">
        <f t="shared" si="10"/>
        <v>0.1709107901683504</v>
      </c>
      <c r="U91" s="78" t="e" cm="1">
        <f t="array" ref="U91">_xlfn.IFS(
    FALSE, N("Check if X1 shading is ON"),
    $U$48&lt;&gt;"x", NA(),
    FALSE, N("Check if case is 'LEFT' and x axis value less than z score"),
    AND($F$67 = "LEFT", $S91 &lt; IF($J$67="", 0, $J$67)), $T91,
    FALSE, N("Check if case is 'RIGHT' and x axis value greater than z score"),
    AND($F$67 = "RIGHT", $S91 &gt; IF($J$67="", 0, $J$67)), $T91,
    FALSE, N("Check if case is 'TWO' and both directions"),
    AND(
        $F$67 = "TWO",
        OR($S91 &lt; -ABS($J$67), $S91 &gt; ABS($J$68))
    ), $T91,
    FALSE, N("Default case: Return NA()"),
    TRUE, NA()
)</f>
        <v>#N/A</v>
      </c>
      <c r="V91" s="78" t="e" cm="1">
        <f t="array" ref="V91">_xlfn.IFS(
    FALSE, N("Check if X1 shading is ON"),
    $U$48&lt;&gt;"x", NA(),
    FALSE, N("Check if case is 'LEFT' and x axis value less than z score"),
    AND($F$68 = "LEFT", $S91 &lt; IF($J$68="", 0, $J$68)), $T91,
    FALSE, N("Check if case is 'RIGHT' and x axis value greater than z score"),
    AND($F$68 = "RIGHT", $S91 &gt; IF($J$68="", 0, $J$68)), $T91,
    FALSE, N("Default case: Return NA()"),
    TRUE, NA()
)</f>
        <v>#N/A</v>
      </c>
      <c r="W91" s="78" t="e" cm="1">
        <f t="array" ref="W91">_xlfn.IFS(
    FALSE, N("Check if X1 shading is ON"),
    $W$48&lt;&gt;"x", NA(),
    FALSE, N("Check if case is 'LEFT' and x axis value less than z score"),
    AND($F$71 = "LEFT", $S91 &lt; IF($J$71="", 0, $J$71)), $T91,
    FALSE, N("Check if case is 'RIGHT' and x axis value greater than z score"),
    AND($F$71 = "RIGHT", $S91 &gt; IF($J$71="", 0, $J$71)), $T91,
    FALSE, N("Check if case is 'TWO' and both directions"),
    AND(
        $F$71 = "TWO",
        OR($S91 &lt; -ABS($J$71), $S91 &gt; ABS($J$71))
    ), $T91,
    FALSE, N("Default case: Return NA()"),
    TRUE, NA()
)</f>
        <v>#N/A</v>
      </c>
      <c r="X91" s="30"/>
      <c r="Y91" s="66">
        <v>-0.50000000000000222</v>
      </c>
      <c r="Z91" s="66">
        <v>0.11</v>
      </c>
      <c r="AA91" s="66">
        <f t="shared" si="28"/>
        <v>0.11</v>
      </c>
      <c r="AB91" s="66" t="str">
        <f t="shared" si="27"/>
        <v>x̅</v>
      </c>
      <c r="CA91" s="30"/>
      <c r="CB91" s="32" t="str" cm="1">
        <f t="array" aca="1" ref="CB91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CM71,
        "0"
    ),
    ""
)</f>
        <v>0</v>
      </c>
      <c r="CC91" s="74">
        <v>0.17</v>
      </c>
      <c r="CD91" s="32">
        <v>0</v>
      </c>
      <c r="CE91" s="32" t="e">
        <f ca="1">IF(CB91="x",CC91,NA())</f>
        <v>#N/A</v>
      </c>
      <c r="CF91" s="75">
        <f ca="1">RANDBETWEEN(1,10)</f>
        <v>3</v>
      </c>
      <c r="CG91" s="73" t="s">
        <v>110</v>
      </c>
      <c r="CH91" s="76" t="str" cm="1">
        <f t="array" aca="1" ref="CH91" ca="1">INDEX(CG91:CG100,CF91,1)</f>
        <v>CLUTCH!</v>
      </c>
      <c r="CI91" s="8"/>
      <c r="CJ91" s="8"/>
      <c r="CK91" s="8"/>
      <c r="CL91" s="30"/>
      <c r="CM91" s="30"/>
      <c r="CN91" s="30"/>
      <c r="CO91" s="30"/>
      <c r="CP91" s="30"/>
      <c r="CQ91" s="30"/>
      <c r="CR91" s="38">
        <f t="shared" si="34"/>
        <v>-1.3333333333333357</v>
      </c>
      <c r="CS91" s="78">
        <f t="shared" si="33"/>
        <v>0.16202348261549071</v>
      </c>
      <c r="CT91" s="78" t="e" cm="1">
        <f t="array" ref="CT91">_xlfn.IFS(
    FALSE, N("Check if X1 shading is ON"),
    $CT$49&lt;&gt;"x", NA(),
    FALSE, N("Check if case is 'LEFT' and x axis value less than z score"),
    AND($CE$68 = "LEFT", $CR91 &lt; IF($CI$68="", 0, $CI$68)), $CS91,
    FALSE, N("Check if case is 'RIGHT' and x axis value greater than z score"),
    AND($CE$68 = "RIGHT", $CR91 &gt; IF($CI$68="", 0, $CI$68)), $CS91,
    FALSE, N("Check if case is 'TWO' and both directions"),
    AND(
        $CE$68 = "TWO",
        OR($CR91 &lt; -ABS($CI$68), $CR91 &gt; ABS($CI$69))
    ), $CS91,
    FALSE, N("Default case: Return NA()"),
    TRUE, NA()
)</f>
        <v>#N/A</v>
      </c>
      <c r="CU91" s="78" t="e" cm="1">
        <f t="array" ref="CU91">_xlfn.IFS(
    FALSE, N("Check if X1 shading is ON"),
    $CT$49&lt;&gt;"x", NA(),
    FALSE, N("Check if case is 'LEFT' and x axis value less than z score"),
    AND($CE$69 = "LEFT", $CR91 &lt; IF($CI$69="", 0, $CI$69)), $CS91,
    FALSE, N("Check if case is 'RIGHT' and x axis value greater than z score"),
    AND($CE$69 = "RIGHT", $CR91 &gt; IF($CI$69="", 0, $CI$69)), $CS91,
    FALSE, N("Default case: Return NA()"),
    TRUE, NA()
)</f>
        <v>#N/A</v>
      </c>
      <c r="CV91" s="78" t="e" cm="1">
        <f t="array" ref="CV91">_xlfn.IFS(
    FALSE, N("Check if X1 shading is ON"),
    $CV$49&lt;&gt;"x", NA(),
    FALSE, N("Check if case is 'LEFT' and x axis value less than z score"),
    AND($CE$72 = "LEFT", $CR91 &lt; IF($CI$72="", 0, $CI$72)), $CS91,
    FALSE, N("Check if case is 'RIGHT' and x axis value greater than z score"),
    AND($CE$72 = "RIGHT", $CR91 &gt; IF($CI$72="", 0, $CI$72)), $CS91,
    FALSE, N("Check if case is 'TWO' and both directions"),
    AND(
        $CE$72 = "TWO",
        OR($CR91 &lt; -ABS($CI$72), $CR91 &gt; ABS($CI$72))
    ), $CS91,
    FALSE, N("Default case: Return NA()"),
    TRUE, NA()
)</f>
        <v>#N/A</v>
      </c>
      <c r="CW91" s="30"/>
      <c r="CX91" s="66">
        <v>-0.66666666666666874</v>
      </c>
      <c r="CY91" s="66">
        <v>0.11</v>
      </c>
      <c r="CZ91" s="66">
        <f t="shared" si="29"/>
        <v>0.11</v>
      </c>
      <c r="DA91" s="66" t="str">
        <f t="shared" si="30"/>
        <v>x̅</v>
      </c>
    </row>
    <row r="92" spans="1:105" ht="16" x14ac:dyDescent="0.2">
      <c r="A92"/>
      <c r="B92" s="30"/>
      <c r="C92" s="26"/>
      <c r="D92" s="8"/>
      <c r="E92" s="66"/>
      <c r="F92" s="26"/>
      <c r="G92" s="30"/>
      <c r="H92" s="50" t="s">
        <v>119</v>
      </c>
      <c r="I92" s="30"/>
      <c r="J92" s="8"/>
      <c r="K92" s="8"/>
      <c r="L92" s="8"/>
      <c r="M92" s="30"/>
      <c r="N92" s="30"/>
      <c r="O92" s="30"/>
      <c r="P92" s="30"/>
      <c r="Q92" s="30"/>
      <c r="R92" s="30"/>
      <c r="S92" s="38">
        <f t="shared" si="32"/>
        <v>-1.2500000000000022</v>
      </c>
      <c r="T92" s="78">
        <f t="shared" si="10"/>
        <v>0.1800129339136412</v>
      </c>
      <c r="U92" s="78" t="e" cm="1">
        <f t="array" ref="U92">_xlfn.IFS(
    FALSE, N("Check if X1 shading is ON"),
    $U$48&lt;&gt;"x", NA(),
    FALSE, N("Check if case is 'LEFT' and x axis value less than z score"),
    AND($F$67 = "LEFT", $S92 &lt; IF($J$67="", 0, $J$67)), $T92,
    FALSE, N("Check if case is 'RIGHT' and x axis value greater than z score"),
    AND($F$67 = "RIGHT", $S92 &gt; IF($J$67="", 0, $J$67)), $T92,
    FALSE, N("Check if case is 'TWO' and both directions"),
    AND(
        $F$67 = "TWO",
        OR($S92 &lt; -ABS($J$67), $S92 &gt; ABS($J$68))
    ), $T92,
    FALSE, N("Default case: Return NA()"),
    TRUE, NA()
)</f>
        <v>#N/A</v>
      </c>
      <c r="V92" s="78" t="e" cm="1">
        <f t="array" ref="V92">_xlfn.IFS(
    FALSE, N("Check if X1 shading is ON"),
    $U$48&lt;&gt;"x", NA(),
    FALSE, N("Check if case is 'LEFT' and x axis value less than z score"),
    AND($F$68 = "LEFT", $S92 &lt; IF($J$68="", 0, $J$68)), $T92,
    FALSE, N("Check if case is 'RIGHT' and x axis value greater than z score"),
    AND($F$68 = "RIGHT", $S92 &gt; IF($J$68="", 0, $J$68)), $T92,
    FALSE, N("Default case: Return NA()"),
    TRUE, NA()
)</f>
        <v>#N/A</v>
      </c>
      <c r="W92" s="78" t="e" cm="1">
        <f t="array" ref="W92">_xlfn.IFS(
    FALSE, N("Check if X1 shading is ON"),
    $W$48&lt;&gt;"x", NA(),
    FALSE, N("Check if case is 'LEFT' and x axis value less than z score"),
    AND($F$71 = "LEFT", $S92 &lt; IF($J$71="", 0, $J$71)), $T92,
    FALSE, N("Check if case is 'RIGHT' and x axis value greater than z score"),
    AND($F$71 = "RIGHT", $S92 &gt; IF($J$71="", 0, $J$71)), $T92,
    FALSE, N("Check if case is 'TWO' and both directions"),
    AND(
        $F$71 = "TWO",
        OR($S92 &lt; -ABS($J$71), $S92 &gt; ABS($J$71))
    ), $T92,
    FALSE, N("Default case: Return NA()"),
    TRUE, NA()
)</f>
        <v>#N/A</v>
      </c>
      <c r="X92" s="30"/>
      <c r="Y92" s="66">
        <v>-0.33333333333333548</v>
      </c>
      <c r="Z92" s="66">
        <v>0.11</v>
      </c>
      <c r="AA92" s="66">
        <f t="shared" si="28"/>
        <v>0.11</v>
      </c>
      <c r="AB92" s="66" t="str">
        <f t="shared" si="27"/>
        <v>x̅</v>
      </c>
      <c r="CA92" s="30"/>
      <c r="CB92" s="26"/>
      <c r="CC92" s="66"/>
      <c r="CD92" s="26"/>
      <c r="CE92" s="26"/>
      <c r="CF92" s="30"/>
      <c r="CG92" s="50" t="s">
        <v>111</v>
      </c>
      <c r="CH92" s="30"/>
      <c r="CI92" s="8"/>
      <c r="CJ92" s="8"/>
      <c r="CK92" s="8"/>
      <c r="CL92" s="30"/>
      <c r="CM92" s="30"/>
      <c r="CN92" s="30"/>
      <c r="CO92" s="30"/>
      <c r="CP92" s="30"/>
      <c r="CQ92" s="30"/>
      <c r="CR92" s="38">
        <f t="shared" si="34"/>
        <v>-1.291666666666669</v>
      </c>
      <c r="CS92" s="78">
        <f t="shared" si="33"/>
        <v>0.1709107901683504</v>
      </c>
      <c r="CT92" s="78" t="e" cm="1">
        <f t="array" ref="CT92">_xlfn.IFS(
    FALSE, N("Check if X1 shading is ON"),
    $CT$49&lt;&gt;"x", NA(),
    FALSE, N("Check if case is 'LEFT' and x axis value less than z score"),
    AND($CE$68 = "LEFT", $CR92 &lt; IF($CI$68="", 0, $CI$68)), $CS92,
    FALSE, N("Check if case is 'RIGHT' and x axis value greater than z score"),
    AND($CE$68 = "RIGHT", $CR92 &gt; IF($CI$68="", 0, $CI$68)), $CS92,
    FALSE, N("Check if case is 'TWO' and both directions"),
    AND(
        $CE$68 = "TWO",
        OR($CR92 &lt; -ABS($CI$68), $CR92 &gt; ABS($CI$69))
    ), $CS92,
    FALSE, N("Default case: Return NA()"),
    TRUE, NA()
)</f>
        <v>#N/A</v>
      </c>
      <c r="CU92" s="78" t="e" cm="1">
        <f t="array" ref="CU92">_xlfn.IFS(
    FALSE, N("Check if X1 shading is ON"),
    $CT$49&lt;&gt;"x", NA(),
    FALSE, N("Check if case is 'LEFT' and x axis value less than z score"),
    AND($CE$69 = "LEFT", $CR92 &lt; IF($CI$69="", 0, $CI$69)), $CS92,
    FALSE, N("Check if case is 'RIGHT' and x axis value greater than z score"),
    AND($CE$69 = "RIGHT", $CR92 &gt; IF($CI$69="", 0, $CI$69)), $CS92,
    FALSE, N("Default case: Return NA()"),
    TRUE, NA()
)</f>
        <v>#N/A</v>
      </c>
      <c r="CV92" s="78" t="e" cm="1">
        <f t="array" ref="CV92">_xlfn.IFS(
    FALSE, N("Check if X1 shading is ON"),
    $CV$49&lt;&gt;"x", NA(),
    FALSE, N("Check if case is 'LEFT' and x axis value less than z score"),
    AND($CE$72 = "LEFT", $CR92 &lt; IF($CI$72="", 0, $CI$72)), $CS92,
    FALSE, N("Check if case is 'RIGHT' and x axis value greater than z score"),
    AND($CE$72 = "RIGHT", $CR92 &gt; IF($CI$72="", 0, $CI$72)), $CS92,
    FALSE, N("Check if case is 'TWO' and both directions"),
    AND(
        $CE$72 = "TWO",
        OR($CR92 &lt; -ABS($CI$72), $CR92 &gt; ABS($CI$72))
    ), $CS92,
    FALSE, N("Default case: Return NA()"),
    TRUE, NA()
)</f>
        <v>#N/A</v>
      </c>
      <c r="CW92" s="30"/>
      <c r="CX92" s="66">
        <v>-0.50000000000000222</v>
      </c>
      <c r="CY92" s="66">
        <v>0.11</v>
      </c>
      <c r="CZ92" s="66">
        <f t="shared" si="29"/>
        <v>0.11</v>
      </c>
      <c r="DA92" s="66" t="str">
        <f t="shared" si="30"/>
        <v>x̅</v>
      </c>
    </row>
    <row r="93" spans="1:105" ht="16" x14ac:dyDescent="0.2">
      <c r="A93"/>
      <c r="B93" s="30"/>
      <c r="C93" s="26"/>
      <c r="D93" s="8"/>
      <c r="E93" s="66"/>
      <c r="F93" s="26"/>
      <c r="G93" s="30"/>
      <c r="H93" s="50" t="s">
        <v>112</v>
      </c>
      <c r="I93" s="30"/>
      <c r="J93" s="8"/>
      <c r="K93" s="8"/>
      <c r="L93" s="8"/>
      <c r="M93" s="30"/>
      <c r="N93" s="30"/>
      <c r="O93" s="30"/>
      <c r="P93" s="30"/>
      <c r="Q93" s="30"/>
      <c r="R93" s="30"/>
      <c r="S93" s="38">
        <f t="shared" si="32"/>
        <v>-1.2083333333333355</v>
      </c>
      <c r="T93" s="78">
        <f t="shared" si="10"/>
        <v>0.1893099846787111</v>
      </c>
      <c r="U93" s="78" t="e" cm="1">
        <f t="array" ref="U93">_xlfn.IFS(
    FALSE, N("Check if X1 shading is ON"),
    $U$48&lt;&gt;"x", NA(),
    FALSE, N("Check if case is 'LEFT' and x axis value less than z score"),
    AND($F$67 = "LEFT", $S93 &lt; IF($J$67="", 0, $J$67)), $T93,
    FALSE, N("Check if case is 'RIGHT' and x axis value greater than z score"),
    AND($F$67 = "RIGHT", $S93 &gt; IF($J$67="", 0, $J$67)), $T93,
    FALSE, N("Check if case is 'TWO' and both directions"),
    AND(
        $F$67 = "TWO",
        OR($S93 &lt; -ABS($J$67), $S93 &gt; ABS($J$68))
    ), $T93,
    FALSE, N("Default case: Return NA()"),
    TRUE, NA()
)</f>
        <v>#N/A</v>
      </c>
      <c r="V93" s="78" t="e" cm="1">
        <f t="array" ref="V93">_xlfn.IFS(
    FALSE, N("Check if X1 shading is ON"),
    $U$48&lt;&gt;"x", NA(),
    FALSE, N("Check if case is 'LEFT' and x axis value less than z score"),
    AND($F$68 = "LEFT", $S93 &lt; IF($J$68="", 0, $J$68)), $T93,
    FALSE, N("Check if case is 'RIGHT' and x axis value greater than z score"),
    AND($F$68 = "RIGHT", $S93 &gt; IF($J$68="", 0, $J$68)), $T93,
    FALSE, N("Default case: Return NA()"),
    TRUE, NA()
)</f>
        <v>#N/A</v>
      </c>
      <c r="W93" s="78" t="e" cm="1">
        <f t="array" ref="W93">_xlfn.IFS(
    FALSE, N("Check if X1 shading is ON"),
    $W$48&lt;&gt;"x", NA(),
    FALSE, N("Check if case is 'LEFT' and x axis value less than z score"),
    AND($F$71 = "LEFT", $S93 &lt; IF($J$71="", 0, $J$71)), $T93,
    FALSE, N("Check if case is 'RIGHT' and x axis value greater than z score"),
    AND($F$71 = "RIGHT", $S93 &gt; IF($J$71="", 0, $J$71)), $T93,
    FALSE, N("Check if case is 'TWO' and both directions"),
    AND(
        $F$71 = "TWO",
        OR($S93 &lt; -ABS($J$71), $S93 &gt; ABS($J$71))
    ), $T93,
    FALSE, N("Default case: Return NA()"),
    TRUE, NA()
)</f>
        <v>#N/A</v>
      </c>
      <c r="X93" s="30"/>
      <c r="Y93" s="66">
        <v>-0.16666666666666879</v>
      </c>
      <c r="Z93" s="66">
        <v>0.11</v>
      </c>
      <c r="AA93" s="66">
        <f t="shared" si="28"/>
        <v>0.11</v>
      </c>
      <c r="AB93" s="66" t="str">
        <f t="shared" si="27"/>
        <v>x̅</v>
      </c>
      <c r="CA93" s="30"/>
      <c r="CB93" s="26"/>
      <c r="CC93" s="8"/>
      <c r="CD93" s="66"/>
      <c r="CE93" s="26"/>
      <c r="CF93" s="30"/>
      <c r="CG93" s="50" t="s">
        <v>119</v>
      </c>
      <c r="CH93" s="30"/>
      <c r="CI93" s="8"/>
      <c r="CJ93" s="8"/>
      <c r="CK93" s="8"/>
      <c r="CL93" s="30"/>
      <c r="CM93" s="30"/>
      <c r="CN93" s="30"/>
      <c r="CO93" s="30"/>
      <c r="CP93" s="30"/>
      <c r="CQ93" s="30"/>
      <c r="CR93" s="38">
        <f t="shared" si="34"/>
        <v>-1.2500000000000022</v>
      </c>
      <c r="CS93" s="78">
        <f t="shared" si="33"/>
        <v>0.1800129339136412</v>
      </c>
      <c r="CT93" s="78" t="e" cm="1">
        <f t="array" ref="CT93">_xlfn.IFS(
    FALSE, N("Check if X1 shading is ON"),
    $CT$49&lt;&gt;"x", NA(),
    FALSE, N("Check if case is 'LEFT' and x axis value less than z score"),
    AND($CE$68 = "LEFT", $CR93 &lt; IF($CI$68="", 0, $CI$68)), $CS93,
    FALSE, N("Check if case is 'RIGHT' and x axis value greater than z score"),
    AND($CE$68 = "RIGHT", $CR93 &gt; IF($CI$68="", 0, $CI$68)), $CS93,
    FALSE, N("Check if case is 'TWO' and both directions"),
    AND(
        $CE$68 = "TWO",
        OR($CR93 &lt; -ABS($CI$68), $CR93 &gt; ABS($CI$69))
    ), $CS93,
    FALSE, N("Default case: Return NA()"),
    TRUE, NA()
)</f>
        <v>#N/A</v>
      </c>
      <c r="CU93" s="78" t="e" cm="1">
        <f t="array" ref="CU93">_xlfn.IFS(
    FALSE, N("Check if X1 shading is ON"),
    $CT$49&lt;&gt;"x", NA(),
    FALSE, N("Check if case is 'LEFT' and x axis value less than z score"),
    AND($CE$69 = "LEFT", $CR93 &lt; IF($CI$69="", 0, $CI$69)), $CS93,
    FALSE, N("Check if case is 'RIGHT' and x axis value greater than z score"),
    AND($CE$69 = "RIGHT", $CR93 &gt; IF($CI$69="", 0, $CI$69)), $CS93,
    FALSE, N("Default case: Return NA()"),
    TRUE, NA()
)</f>
        <v>#N/A</v>
      </c>
      <c r="CV93" s="78" t="e" cm="1">
        <f t="array" ref="CV93">_xlfn.IFS(
    FALSE, N("Check if X1 shading is ON"),
    $CV$49&lt;&gt;"x", NA(),
    FALSE, N("Check if case is 'LEFT' and x axis value less than z score"),
    AND($CE$72 = "LEFT", $CR93 &lt; IF($CI$72="", 0, $CI$72)), $CS93,
    FALSE, N("Check if case is 'RIGHT' and x axis value greater than z score"),
    AND($CE$72 = "RIGHT", $CR93 &gt; IF($CI$72="", 0, $CI$72)), $CS93,
    FALSE, N("Check if case is 'TWO' and both directions"),
    AND(
        $CE$72 = "TWO",
        OR($CR93 &lt; -ABS($CI$72), $CR93 &gt; ABS($CI$72))
    ), $CS93,
    FALSE, N("Default case: Return NA()"),
    TRUE, NA()
)</f>
        <v>#N/A</v>
      </c>
      <c r="CW93" s="30"/>
      <c r="CX93" s="66">
        <v>-0.33333333333333548</v>
      </c>
      <c r="CY93" s="66">
        <v>0.11</v>
      </c>
      <c r="CZ93" s="66">
        <f t="shared" si="29"/>
        <v>0.11</v>
      </c>
      <c r="DA93" s="66" t="str">
        <f t="shared" si="30"/>
        <v>x̅</v>
      </c>
    </row>
    <row r="94" spans="1:105" ht="16" x14ac:dyDescent="0.2">
      <c r="A94"/>
      <c r="B94" s="30"/>
      <c r="C94" s="26"/>
      <c r="D94" s="8"/>
      <c r="E94" s="66"/>
      <c r="F94" s="26"/>
      <c r="G94" s="30"/>
      <c r="H94" s="50" t="s">
        <v>113</v>
      </c>
      <c r="I94" s="30"/>
      <c r="J94" s="8"/>
      <c r="K94" s="8"/>
      <c r="L94" s="8"/>
      <c r="M94" s="30"/>
      <c r="N94" s="30"/>
      <c r="O94" s="30"/>
      <c r="P94" s="30"/>
      <c r="Q94" s="30"/>
      <c r="R94" s="30"/>
      <c r="S94" s="38">
        <f t="shared" si="32"/>
        <v>-1.1666666666666687</v>
      </c>
      <c r="T94" s="78">
        <f t="shared" si="10"/>
        <v>0.1987796582109283</v>
      </c>
      <c r="U94" s="78" t="e" cm="1">
        <f t="array" ref="U94">_xlfn.IFS(
    FALSE, N("Check if X1 shading is ON"),
    $U$48&lt;&gt;"x", NA(),
    FALSE, N("Check if case is 'LEFT' and x axis value less than z score"),
    AND($F$67 = "LEFT", $S94 &lt; IF($J$67="", 0, $J$67)), $T94,
    FALSE, N("Check if case is 'RIGHT' and x axis value greater than z score"),
    AND($F$67 = "RIGHT", $S94 &gt; IF($J$67="", 0, $J$67)), $T94,
    FALSE, N("Check if case is 'TWO' and both directions"),
    AND(
        $F$67 = "TWO",
        OR($S94 &lt; -ABS($J$67), $S94 &gt; ABS($J$68))
    ), $T94,
    FALSE, N("Default case: Return NA()"),
    TRUE, NA()
)</f>
        <v>#N/A</v>
      </c>
      <c r="V94" s="78" t="e" cm="1">
        <f t="array" ref="V94">_xlfn.IFS(
    FALSE, N("Check if X1 shading is ON"),
    $U$48&lt;&gt;"x", NA(),
    FALSE, N("Check if case is 'LEFT' and x axis value less than z score"),
    AND($F$68 = "LEFT", $S94 &lt; IF($J$68="", 0, $J$68)), $T94,
    FALSE, N("Check if case is 'RIGHT' and x axis value greater than z score"),
    AND($F$68 = "RIGHT", $S94 &gt; IF($J$68="", 0, $J$68)), $T94,
    FALSE, N("Default case: Return NA()"),
    TRUE, NA()
)</f>
        <v>#N/A</v>
      </c>
      <c r="W94" s="78" t="e" cm="1">
        <f t="array" ref="W94">_xlfn.IFS(
    FALSE, N("Check if X1 shading is ON"),
    $W$48&lt;&gt;"x", NA(),
    FALSE, N("Check if case is 'LEFT' and x axis value less than z score"),
    AND($F$71 = "LEFT", $S94 &lt; IF($J$71="", 0, $J$71)), $T94,
    FALSE, N("Check if case is 'RIGHT' and x axis value greater than z score"),
    AND($F$71 = "RIGHT", $S94 &gt; IF($J$71="", 0, $J$71)), $T94,
    FALSE, N("Check if case is 'TWO' and both directions"),
    AND(
        $F$71 = "TWO",
        OR($S94 &lt; -ABS($J$71), $S94 &gt; ABS($J$71))
    ), $T94,
    FALSE, N("Default case: Return NA()"),
    TRUE, NA()
)</f>
        <v>#N/A</v>
      </c>
      <c r="X94" s="30"/>
      <c r="Y94" s="66">
        <v>0.16666666666666449</v>
      </c>
      <c r="Z94" s="66">
        <v>0.11</v>
      </c>
      <c r="AA94" s="66">
        <f t="shared" si="28"/>
        <v>0.11</v>
      </c>
      <c r="AB94" s="66" t="str">
        <f t="shared" si="27"/>
        <v>x̅</v>
      </c>
      <c r="CA94" s="30"/>
      <c r="CB94" s="26"/>
      <c r="CC94" s="8"/>
      <c r="CD94" s="66"/>
      <c r="CE94" s="26"/>
      <c r="CF94" s="30"/>
      <c r="CG94" s="50" t="s">
        <v>112</v>
      </c>
      <c r="CH94" s="30"/>
      <c r="CI94" s="8"/>
      <c r="CJ94" s="8"/>
      <c r="CK94" s="8"/>
      <c r="CL94" s="30"/>
      <c r="CM94" s="30"/>
      <c r="CN94" s="30"/>
      <c r="CO94" s="30"/>
      <c r="CP94" s="30"/>
      <c r="CQ94" s="30"/>
      <c r="CR94" s="38">
        <f t="shared" si="34"/>
        <v>-1.2083333333333355</v>
      </c>
      <c r="CS94" s="78">
        <f t="shared" si="33"/>
        <v>0.1893099846787111</v>
      </c>
      <c r="CT94" s="78" t="e" cm="1">
        <f t="array" ref="CT94">_xlfn.IFS(
    FALSE, N("Check if X1 shading is ON"),
    $CT$49&lt;&gt;"x", NA(),
    FALSE, N("Check if case is 'LEFT' and x axis value less than z score"),
    AND($CE$68 = "LEFT", $CR94 &lt; IF($CI$68="", 0, $CI$68)), $CS94,
    FALSE, N("Check if case is 'RIGHT' and x axis value greater than z score"),
    AND($CE$68 = "RIGHT", $CR94 &gt; IF($CI$68="", 0, $CI$68)), $CS94,
    FALSE, N("Check if case is 'TWO' and both directions"),
    AND(
        $CE$68 = "TWO",
        OR($CR94 &lt; -ABS($CI$68), $CR94 &gt; ABS($CI$69))
    ), $CS94,
    FALSE, N("Default case: Return NA()"),
    TRUE, NA()
)</f>
        <v>#N/A</v>
      </c>
      <c r="CU94" s="78" t="e" cm="1">
        <f t="array" ref="CU94">_xlfn.IFS(
    FALSE, N("Check if X1 shading is ON"),
    $CT$49&lt;&gt;"x", NA(),
    FALSE, N("Check if case is 'LEFT' and x axis value less than z score"),
    AND($CE$69 = "LEFT", $CR94 &lt; IF($CI$69="", 0, $CI$69)), $CS94,
    FALSE, N("Check if case is 'RIGHT' and x axis value greater than z score"),
    AND($CE$69 = "RIGHT", $CR94 &gt; IF($CI$69="", 0, $CI$69)), $CS94,
    FALSE, N("Default case: Return NA()"),
    TRUE, NA()
)</f>
        <v>#N/A</v>
      </c>
      <c r="CV94" s="78" t="e" cm="1">
        <f t="array" ref="CV94">_xlfn.IFS(
    FALSE, N("Check if X1 shading is ON"),
    $CV$49&lt;&gt;"x", NA(),
    FALSE, N("Check if case is 'LEFT' and x axis value less than z score"),
    AND($CE$72 = "LEFT", $CR94 &lt; IF($CI$72="", 0, $CI$72)), $CS94,
    FALSE, N("Check if case is 'RIGHT' and x axis value greater than z score"),
    AND($CE$72 = "RIGHT", $CR94 &gt; IF($CI$72="", 0, $CI$72)), $CS94,
    FALSE, N("Check if case is 'TWO' and both directions"),
    AND(
        $CE$72 = "TWO",
        OR($CR94 &lt; -ABS($CI$72), $CR94 &gt; ABS($CI$72))
    ), $CS94,
    FALSE, N("Default case: Return NA()"),
    TRUE, NA()
)</f>
        <v>#N/A</v>
      </c>
      <c r="CW94" s="30"/>
      <c r="CX94" s="66">
        <v>-0.16666666666666879</v>
      </c>
      <c r="CY94" s="66">
        <v>0.11</v>
      </c>
      <c r="CZ94" s="66">
        <f t="shared" si="29"/>
        <v>0.11</v>
      </c>
      <c r="DA94" s="66" t="str">
        <f t="shared" si="30"/>
        <v>x̅</v>
      </c>
    </row>
    <row r="95" spans="1:105" ht="16" x14ac:dyDescent="0.2">
      <c r="A95"/>
      <c r="B95" s="30"/>
      <c r="C95" s="26"/>
      <c r="D95" s="8"/>
      <c r="E95" s="66"/>
      <c r="F95" s="26"/>
      <c r="G95" s="30"/>
      <c r="H95" s="50" t="s">
        <v>114</v>
      </c>
      <c r="I95" s="30"/>
      <c r="J95" s="8"/>
      <c r="K95" s="8"/>
      <c r="L95" s="8"/>
      <c r="M95" s="30"/>
      <c r="N95" s="30"/>
      <c r="O95" s="30"/>
      <c r="P95" s="30"/>
      <c r="Q95" s="30"/>
      <c r="R95" s="30"/>
      <c r="S95" s="38">
        <f t="shared" si="32"/>
        <v>-1.125000000000002</v>
      </c>
      <c r="T95" s="78">
        <f t="shared" si="10"/>
        <v>0.20839733277253844</v>
      </c>
      <c r="U95" s="78" t="e" cm="1">
        <f t="array" ref="U95">_xlfn.IFS(
    FALSE, N("Check if X1 shading is ON"),
    $U$48&lt;&gt;"x", NA(),
    FALSE, N("Check if case is 'LEFT' and x axis value less than z score"),
    AND($F$67 = "LEFT", $S95 &lt; IF($J$67="", 0, $J$67)), $T95,
    FALSE, N("Check if case is 'RIGHT' and x axis value greater than z score"),
    AND($F$67 = "RIGHT", $S95 &gt; IF($J$67="", 0, $J$67)), $T95,
    FALSE, N("Check if case is 'TWO' and both directions"),
    AND(
        $F$67 = "TWO",
        OR($S95 &lt; -ABS($J$67), $S95 &gt; ABS($J$68))
    ), $T95,
    FALSE, N("Default case: Return NA()"),
    TRUE, NA()
)</f>
        <v>#N/A</v>
      </c>
      <c r="V95" s="78" t="e" cm="1">
        <f t="array" ref="V95">_xlfn.IFS(
    FALSE, N("Check if X1 shading is ON"),
    $U$48&lt;&gt;"x", NA(),
    FALSE, N("Check if case is 'LEFT' and x axis value less than z score"),
    AND($F$68 = "LEFT", $S95 &lt; IF($J$68="", 0, $J$68)), $T95,
    FALSE, N("Check if case is 'RIGHT' and x axis value greater than z score"),
    AND($F$68 = "RIGHT", $S95 &gt; IF($J$68="", 0, $J$68)), $T95,
    FALSE, N("Default case: Return NA()"),
    TRUE, NA()
)</f>
        <v>#N/A</v>
      </c>
      <c r="W95" s="78" t="e" cm="1">
        <f t="array" ref="W95">_xlfn.IFS(
    FALSE, N("Check if X1 shading is ON"),
    $W$48&lt;&gt;"x", NA(),
    FALSE, N("Check if case is 'LEFT' and x axis value less than z score"),
    AND($F$71 = "LEFT", $S95 &lt; IF($J$71="", 0, $J$71)), $T95,
    FALSE, N("Check if case is 'RIGHT' and x axis value greater than z score"),
    AND($F$71 = "RIGHT", $S95 &gt; IF($J$71="", 0, $J$71)), $T95,
    FALSE, N("Check if case is 'TWO' and both directions"),
    AND(
        $F$71 = "TWO",
        OR($S95 &lt; -ABS($J$71), $S95 &gt; ABS($J$71))
    ), $T95,
    FALSE, N("Default case: Return NA()"),
    TRUE, NA()
)</f>
        <v>#N/A</v>
      </c>
      <c r="X95" s="30"/>
      <c r="Y95" s="66">
        <v>0.33333333333333115</v>
      </c>
      <c r="Z95" s="66">
        <v>0.11</v>
      </c>
      <c r="AA95" s="66">
        <f t="shared" si="28"/>
        <v>0.11</v>
      </c>
      <c r="AB95" s="66" t="str">
        <f t="shared" si="27"/>
        <v>x̅</v>
      </c>
      <c r="CA95" s="30"/>
      <c r="CB95" s="26"/>
      <c r="CC95" s="8"/>
      <c r="CD95" s="66"/>
      <c r="CE95" s="26"/>
      <c r="CF95" s="30"/>
      <c r="CG95" s="50" t="s">
        <v>113</v>
      </c>
      <c r="CH95" s="30"/>
      <c r="CI95" s="8"/>
      <c r="CJ95" s="8"/>
      <c r="CK95" s="8"/>
      <c r="CL95" s="30"/>
      <c r="CM95" s="30"/>
      <c r="CN95" s="30"/>
      <c r="CO95" s="30"/>
      <c r="CP95" s="30"/>
      <c r="CQ95" s="30"/>
      <c r="CR95" s="38">
        <f t="shared" si="34"/>
        <v>-1.1666666666666687</v>
      </c>
      <c r="CS95" s="78">
        <f t="shared" si="33"/>
        <v>0.1987796582109283</v>
      </c>
      <c r="CT95" s="78" t="e" cm="1">
        <f t="array" ref="CT95">_xlfn.IFS(
    FALSE, N("Check if X1 shading is ON"),
    $CT$49&lt;&gt;"x", NA(),
    FALSE, N("Check if case is 'LEFT' and x axis value less than z score"),
    AND($CE$68 = "LEFT", $CR95 &lt; IF($CI$68="", 0, $CI$68)), $CS95,
    FALSE, N("Check if case is 'RIGHT' and x axis value greater than z score"),
    AND($CE$68 = "RIGHT", $CR95 &gt; IF($CI$68="", 0, $CI$68)), $CS95,
    FALSE, N("Check if case is 'TWO' and both directions"),
    AND(
        $CE$68 = "TWO",
        OR($CR95 &lt; -ABS($CI$68), $CR95 &gt; ABS($CI$69))
    ), $CS95,
    FALSE, N("Default case: Return NA()"),
    TRUE, NA()
)</f>
        <v>#N/A</v>
      </c>
      <c r="CU95" s="78" t="e" cm="1">
        <f t="array" ref="CU95">_xlfn.IFS(
    FALSE, N("Check if X1 shading is ON"),
    $CT$49&lt;&gt;"x", NA(),
    FALSE, N("Check if case is 'LEFT' and x axis value less than z score"),
    AND($CE$69 = "LEFT", $CR95 &lt; IF($CI$69="", 0, $CI$69)), $CS95,
    FALSE, N("Check if case is 'RIGHT' and x axis value greater than z score"),
    AND($CE$69 = "RIGHT", $CR95 &gt; IF($CI$69="", 0, $CI$69)), $CS95,
    FALSE, N("Default case: Return NA()"),
    TRUE, NA()
)</f>
        <v>#N/A</v>
      </c>
      <c r="CV95" s="78" t="e" cm="1">
        <f t="array" ref="CV95">_xlfn.IFS(
    FALSE, N("Check if X1 shading is ON"),
    $CV$49&lt;&gt;"x", NA(),
    FALSE, N("Check if case is 'LEFT' and x axis value less than z score"),
    AND($CE$72 = "LEFT", $CR95 &lt; IF($CI$72="", 0, $CI$72)), $CS95,
    FALSE, N("Check if case is 'RIGHT' and x axis value greater than z score"),
    AND($CE$72 = "RIGHT", $CR95 &gt; IF($CI$72="", 0, $CI$72)), $CS95,
    FALSE, N("Check if case is 'TWO' and both directions"),
    AND(
        $CE$72 = "TWO",
        OR($CR95 &lt; -ABS($CI$72), $CR95 &gt; ABS($CI$72))
    ), $CS95,
    FALSE, N("Default case: Return NA()"),
    TRUE, NA()
)</f>
        <v>#N/A</v>
      </c>
      <c r="CW95" s="30"/>
      <c r="CX95" s="66">
        <v>0.16666666666666449</v>
      </c>
      <c r="CY95" s="66">
        <v>0.11</v>
      </c>
      <c r="CZ95" s="66">
        <f t="shared" si="29"/>
        <v>0.11</v>
      </c>
      <c r="DA95" s="66" t="str">
        <f t="shared" si="30"/>
        <v>x̅</v>
      </c>
    </row>
    <row r="96" spans="1:105" ht="16" x14ac:dyDescent="0.2">
      <c r="A96"/>
      <c r="B96" s="30"/>
      <c r="C96" s="26"/>
      <c r="D96" s="66"/>
      <c r="E96" s="66"/>
      <c r="F96" s="26"/>
      <c r="G96" s="30"/>
      <c r="H96" s="50" t="s">
        <v>115</v>
      </c>
      <c r="I96" s="30"/>
      <c r="J96" s="8"/>
      <c r="K96" s="8"/>
      <c r="L96" s="8"/>
      <c r="M96" s="30"/>
      <c r="N96" s="30"/>
      <c r="O96" s="30"/>
      <c r="P96" s="30"/>
      <c r="Q96" s="30"/>
      <c r="R96" s="30"/>
      <c r="S96" s="38">
        <f t="shared" si="32"/>
        <v>-1.0833333333333353</v>
      </c>
      <c r="T96" s="78">
        <f t="shared" si="10"/>
        <v>0.21813609130606604</v>
      </c>
      <c r="U96" s="78" t="e" cm="1">
        <f t="array" ref="U96">_xlfn.IFS(
    FALSE, N("Check if X1 shading is ON"),
    $U$48&lt;&gt;"x", NA(),
    FALSE, N("Check if case is 'LEFT' and x axis value less than z score"),
    AND($F$67 = "LEFT", $S96 &lt; IF($J$67="", 0, $J$67)), $T96,
    FALSE, N("Check if case is 'RIGHT' and x axis value greater than z score"),
    AND($F$67 = "RIGHT", $S96 &gt; IF($J$67="", 0, $J$67)), $T96,
    FALSE, N("Check if case is 'TWO' and both directions"),
    AND(
        $F$67 = "TWO",
        OR($S96 &lt; -ABS($J$67), $S96 &gt; ABS($J$68))
    ), $T96,
    FALSE, N("Default case: Return NA()"),
    TRUE, NA()
)</f>
        <v>#N/A</v>
      </c>
      <c r="V96" s="78" t="e" cm="1">
        <f t="array" ref="V96">_xlfn.IFS(
    FALSE, N("Check if X1 shading is ON"),
    $U$48&lt;&gt;"x", NA(),
    FALSE, N("Check if case is 'LEFT' and x axis value less than z score"),
    AND($F$68 = "LEFT", $S96 &lt; IF($J$68="", 0, $J$68)), $T96,
    FALSE, N("Check if case is 'RIGHT' and x axis value greater than z score"),
    AND($F$68 = "RIGHT", $S96 &gt; IF($J$68="", 0, $J$68)), $T96,
    FALSE, N("Default case: Return NA()"),
    TRUE, NA()
)</f>
        <v>#N/A</v>
      </c>
      <c r="W96" s="78" t="e" cm="1">
        <f t="array" ref="W96">_xlfn.IFS(
    FALSE, N("Check if X1 shading is ON"),
    $W$48&lt;&gt;"x", NA(),
    FALSE, N("Check if case is 'LEFT' and x axis value less than z score"),
    AND($F$71 = "LEFT", $S96 &lt; IF($J$71="", 0, $J$71)), $T96,
    FALSE, N("Check if case is 'RIGHT' and x axis value greater than z score"),
    AND($F$71 = "RIGHT", $S96 &gt; IF($J$71="", 0, $J$71)), $T96,
    FALSE, N("Check if case is 'TWO' and both directions"),
    AND(
        $F$71 = "TWO",
        OR($S96 &lt; -ABS($J$71), $S96 &gt; ABS($J$71))
    ), $T96,
    FALSE, N("Default case: Return NA()"),
    TRUE, NA()
)</f>
        <v>#N/A</v>
      </c>
      <c r="X96" s="30"/>
      <c r="Y96" s="66">
        <v>0.49999999999999789</v>
      </c>
      <c r="Z96" s="66">
        <v>0.11</v>
      </c>
      <c r="AA96" s="66">
        <f t="shared" si="28"/>
        <v>0.11</v>
      </c>
      <c r="AB96" s="66" t="str">
        <f t="shared" si="27"/>
        <v>x̅</v>
      </c>
      <c r="CA96" s="30"/>
      <c r="CB96" s="26"/>
      <c r="CC96" s="8"/>
      <c r="CD96" s="66"/>
      <c r="CE96" s="26"/>
      <c r="CF96" s="30"/>
      <c r="CG96" s="50" t="s">
        <v>114</v>
      </c>
      <c r="CH96" s="30"/>
      <c r="CI96" s="8"/>
      <c r="CJ96" s="8"/>
      <c r="CK96" s="8"/>
      <c r="CL96" s="30"/>
      <c r="CM96" s="30"/>
      <c r="CN96" s="30"/>
      <c r="CO96" s="30"/>
      <c r="CP96" s="30"/>
      <c r="CQ96" s="30"/>
      <c r="CR96" s="38">
        <f t="shared" si="34"/>
        <v>-1.125000000000002</v>
      </c>
      <c r="CS96" s="78">
        <f t="shared" si="33"/>
        <v>0.20839733277253844</v>
      </c>
      <c r="CT96" s="78" t="e" cm="1">
        <f t="array" ref="CT96">_xlfn.IFS(
    FALSE, N("Check if X1 shading is ON"),
    $CT$49&lt;&gt;"x", NA(),
    FALSE, N("Check if case is 'LEFT' and x axis value less than z score"),
    AND($CE$68 = "LEFT", $CR96 &lt; IF($CI$68="", 0, $CI$68)), $CS96,
    FALSE, N("Check if case is 'RIGHT' and x axis value greater than z score"),
    AND($CE$68 = "RIGHT", $CR96 &gt; IF($CI$68="", 0, $CI$68)), $CS96,
    FALSE, N("Check if case is 'TWO' and both directions"),
    AND(
        $CE$68 = "TWO",
        OR($CR96 &lt; -ABS($CI$68), $CR96 &gt; ABS($CI$69))
    ), $CS96,
    FALSE, N("Default case: Return NA()"),
    TRUE, NA()
)</f>
        <v>#N/A</v>
      </c>
      <c r="CU96" s="78" t="e" cm="1">
        <f t="array" ref="CU96">_xlfn.IFS(
    FALSE, N("Check if X1 shading is ON"),
    $CT$49&lt;&gt;"x", NA(),
    FALSE, N("Check if case is 'LEFT' and x axis value less than z score"),
    AND($CE$69 = "LEFT", $CR96 &lt; IF($CI$69="", 0, $CI$69)), $CS96,
    FALSE, N("Check if case is 'RIGHT' and x axis value greater than z score"),
    AND($CE$69 = "RIGHT", $CR96 &gt; IF($CI$69="", 0, $CI$69)), $CS96,
    FALSE, N("Default case: Return NA()"),
    TRUE, NA()
)</f>
        <v>#N/A</v>
      </c>
      <c r="CV96" s="78" t="e" cm="1">
        <f t="array" ref="CV96">_xlfn.IFS(
    FALSE, N("Check if X1 shading is ON"),
    $CV$49&lt;&gt;"x", NA(),
    FALSE, N("Check if case is 'LEFT' and x axis value less than z score"),
    AND($CE$72 = "LEFT", $CR96 &lt; IF($CI$72="", 0, $CI$72)), $CS96,
    FALSE, N("Check if case is 'RIGHT' and x axis value greater than z score"),
    AND($CE$72 = "RIGHT", $CR96 &gt; IF($CI$72="", 0, $CI$72)), $CS96,
    FALSE, N("Check if case is 'TWO' and both directions"),
    AND(
        $CE$72 = "TWO",
        OR($CR96 &lt; -ABS($CI$72), $CR96 &gt; ABS($CI$72))
    ), $CS96,
    FALSE, N("Default case: Return NA()"),
    TRUE, NA()
)</f>
        <v>#N/A</v>
      </c>
      <c r="CW96" s="30"/>
      <c r="CX96" s="66">
        <v>0.33333333333333115</v>
      </c>
      <c r="CY96" s="66">
        <v>0.11</v>
      </c>
      <c r="CZ96" s="66">
        <f t="shared" si="29"/>
        <v>0.11</v>
      </c>
      <c r="DA96" s="66" t="str">
        <f t="shared" si="30"/>
        <v>x̅</v>
      </c>
    </row>
    <row r="97" spans="1:105" ht="16" x14ac:dyDescent="0.2">
      <c r="A97"/>
      <c r="B97" s="30"/>
      <c r="C97" s="26"/>
      <c r="D97" s="66"/>
      <c r="E97" s="66"/>
      <c r="F97" s="26"/>
      <c r="G97" s="30"/>
      <c r="H97" s="50" t="s">
        <v>116</v>
      </c>
      <c r="I97" s="30"/>
      <c r="J97" s="8"/>
      <c r="K97" s="8"/>
      <c r="L97" s="8"/>
      <c r="M97" s="30"/>
      <c r="N97" s="30"/>
      <c r="O97" s="30"/>
      <c r="P97" s="30"/>
      <c r="Q97" s="30"/>
      <c r="R97" s="30"/>
      <c r="S97" s="38">
        <f t="shared" si="32"/>
        <v>-1.0416666666666685</v>
      </c>
      <c r="T97" s="78">
        <f t="shared" si="10"/>
        <v>0.22796678938335671</v>
      </c>
      <c r="U97" s="78" t="e" cm="1">
        <f t="array" ref="U97">_xlfn.IFS(
    FALSE, N("Check if X1 shading is ON"),
    $U$48&lt;&gt;"x", NA(),
    FALSE, N("Check if case is 'LEFT' and x axis value less than z score"),
    AND($F$67 = "LEFT", $S97 &lt; IF($J$67="", 0, $J$67)), $T97,
    FALSE, N("Check if case is 'RIGHT' and x axis value greater than z score"),
    AND($F$67 = "RIGHT", $S97 &gt; IF($J$67="", 0, $J$67)), $T97,
    FALSE, N("Check if case is 'TWO' and both directions"),
    AND(
        $F$67 = "TWO",
        OR($S97 &lt; -ABS($J$67), $S97 &gt; ABS($J$68))
    ), $T97,
    FALSE, N("Default case: Return NA()"),
    TRUE, NA()
)</f>
        <v>#N/A</v>
      </c>
      <c r="V97" s="78" t="e" cm="1">
        <f t="array" ref="V97">_xlfn.IFS(
    FALSE, N("Check if X1 shading is ON"),
    $U$48&lt;&gt;"x", NA(),
    FALSE, N("Check if case is 'LEFT' and x axis value less than z score"),
    AND($F$68 = "LEFT", $S97 &lt; IF($J$68="", 0, $J$68)), $T97,
    FALSE, N("Check if case is 'RIGHT' and x axis value greater than z score"),
    AND($F$68 = "RIGHT", $S97 &gt; IF($J$68="", 0, $J$68)), $T97,
    FALSE, N("Default case: Return NA()"),
    TRUE, NA()
)</f>
        <v>#N/A</v>
      </c>
      <c r="W97" s="78" t="e" cm="1">
        <f t="array" ref="W97">_xlfn.IFS(
    FALSE, N("Check if X1 shading is ON"),
    $W$48&lt;&gt;"x", NA(),
    FALSE, N("Check if case is 'LEFT' and x axis value less than z score"),
    AND($F$71 = "LEFT", $S97 &lt; IF($J$71="", 0, $J$71)), $T97,
    FALSE, N("Check if case is 'RIGHT' and x axis value greater than z score"),
    AND($F$71 = "RIGHT", $S97 &gt; IF($J$71="", 0, $J$71)), $T97,
    FALSE, N("Check if case is 'TWO' and both directions"),
    AND(
        $F$71 = "TWO",
        OR($S97 &lt; -ABS($J$71), $S97 &gt; ABS($J$71))
    ), $T97,
    FALSE, N("Default case: Return NA()"),
    TRUE, NA()
)</f>
        <v>#N/A</v>
      </c>
      <c r="X97" s="30"/>
      <c r="Y97" s="66">
        <v>0.66666666666666441</v>
      </c>
      <c r="Z97" s="66">
        <v>0.11</v>
      </c>
      <c r="AA97" s="66">
        <f t="shared" si="28"/>
        <v>0.11</v>
      </c>
      <c r="AB97" s="66" t="str">
        <f t="shared" si="27"/>
        <v>x̅</v>
      </c>
      <c r="CA97" s="30"/>
      <c r="CB97" s="26"/>
      <c r="CC97" s="66"/>
      <c r="CD97" s="66"/>
      <c r="CE97" s="26"/>
      <c r="CF97" s="30"/>
      <c r="CG97" s="50" t="s">
        <v>115</v>
      </c>
      <c r="CH97" s="30"/>
      <c r="CI97" s="8"/>
      <c r="CJ97" s="8"/>
      <c r="CK97" s="8"/>
      <c r="CL97" s="30"/>
      <c r="CM97" s="30"/>
      <c r="CN97" s="30"/>
      <c r="CO97" s="30"/>
      <c r="CP97" s="30"/>
      <c r="CQ97" s="30"/>
      <c r="CR97" s="38">
        <f t="shared" si="34"/>
        <v>-1.0833333333333353</v>
      </c>
      <c r="CS97" s="78">
        <f t="shared" si="33"/>
        <v>0.21813609130606604</v>
      </c>
      <c r="CT97" s="78" t="e" cm="1">
        <f t="array" ref="CT97">_xlfn.IFS(
    FALSE, N("Check if X1 shading is ON"),
    $CT$49&lt;&gt;"x", NA(),
    FALSE, N("Check if case is 'LEFT' and x axis value less than z score"),
    AND($CE$68 = "LEFT", $CR97 &lt; IF($CI$68="", 0, $CI$68)), $CS97,
    FALSE, N("Check if case is 'RIGHT' and x axis value greater than z score"),
    AND($CE$68 = "RIGHT", $CR97 &gt; IF($CI$68="", 0, $CI$68)), $CS97,
    FALSE, N("Check if case is 'TWO' and both directions"),
    AND(
        $CE$68 = "TWO",
        OR($CR97 &lt; -ABS($CI$68), $CR97 &gt; ABS($CI$69))
    ), $CS97,
    FALSE, N("Default case: Return NA()"),
    TRUE, NA()
)</f>
        <v>#N/A</v>
      </c>
      <c r="CU97" s="78" t="e" cm="1">
        <f t="array" ref="CU97">_xlfn.IFS(
    FALSE, N("Check if X1 shading is ON"),
    $CT$49&lt;&gt;"x", NA(),
    FALSE, N("Check if case is 'LEFT' and x axis value less than z score"),
    AND($CE$69 = "LEFT", $CR97 &lt; IF($CI$69="", 0, $CI$69)), $CS97,
    FALSE, N("Check if case is 'RIGHT' and x axis value greater than z score"),
    AND($CE$69 = "RIGHT", $CR97 &gt; IF($CI$69="", 0, $CI$69)), $CS97,
    FALSE, N("Default case: Return NA()"),
    TRUE, NA()
)</f>
        <v>#N/A</v>
      </c>
      <c r="CV97" s="78" t="e" cm="1">
        <f t="array" ref="CV97">_xlfn.IFS(
    FALSE, N("Check if X1 shading is ON"),
    $CV$49&lt;&gt;"x", NA(),
    FALSE, N("Check if case is 'LEFT' and x axis value less than z score"),
    AND($CE$72 = "LEFT", $CR97 &lt; IF($CI$72="", 0, $CI$72)), $CS97,
    FALSE, N("Check if case is 'RIGHT' and x axis value greater than z score"),
    AND($CE$72 = "RIGHT", $CR97 &gt; IF($CI$72="", 0, $CI$72)), $CS97,
    FALSE, N("Check if case is 'TWO' and both directions"),
    AND(
        $CE$72 = "TWO",
        OR($CR97 &lt; -ABS($CI$72), $CR97 &gt; ABS($CI$72))
    ), $CS97,
    FALSE, N("Default case: Return NA()"),
    TRUE, NA()
)</f>
        <v>#N/A</v>
      </c>
      <c r="CW97" s="30"/>
      <c r="CX97" s="66">
        <v>0.49999999999999789</v>
      </c>
      <c r="CY97" s="66">
        <v>0.11</v>
      </c>
      <c r="CZ97" s="66">
        <f t="shared" si="29"/>
        <v>0.11</v>
      </c>
      <c r="DA97" s="66" t="str">
        <f t="shared" si="30"/>
        <v>x̅</v>
      </c>
    </row>
    <row r="98" spans="1:105" ht="16" x14ac:dyDescent="0.2">
      <c r="A98"/>
      <c r="B98" s="30"/>
      <c r="C98" s="26"/>
      <c r="D98" s="66"/>
      <c r="E98" s="66"/>
      <c r="F98" s="26"/>
      <c r="G98" s="30"/>
      <c r="H98" s="50" t="s">
        <v>117</v>
      </c>
      <c r="I98" s="30"/>
      <c r="J98" s="8"/>
      <c r="K98" s="8"/>
      <c r="L98" s="8"/>
      <c r="M98" s="30"/>
      <c r="N98" s="30"/>
      <c r="O98" s="30"/>
      <c r="P98" s="30"/>
      <c r="Q98" s="30"/>
      <c r="R98" s="30"/>
      <c r="S98" s="38">
        <f t="shared" si="32"/>
        <v>-1.0000000000000018</v>
      </c>
      <c r="T98" s="78">
        <f t="shared" si="10"/>
        <v>0.23785814985587553</v>
      </c>
      <c r="U98" s="78" t="e" cm="1">
        <f t="array" ref="U98">_xlfn.IFS(
    FALSE, N("Check if X1 shading is ON"),
    $U$48&lt;&gt;"x", NA(),
    FALSE, N("Check if case is 'LEFT' and x axis value less than z score"),
    AND($F$67 = "LEFT", $S98 &lt; IF($J$67="", 0, $J$67)), $T98,
    FALSE, N("Check if case is 'RIGHT' and x axis value greater than z score"),
    AND($F$67 = "RIGHT", $S98 &gt; IF($J$67="", 0, $J$67)), $T98,
    FALSE, N("Check if case is 'TWO' and both directions"),
    AND(
        $F$67 = "TWO",
        OR($S98 &lt; -ABS($J$67), $S98 &gt; ABS($J$68))
    ), $T98,
    FALSE, N("Default case: Return NA()"),
    TRUE, NA()
)</f>
        <v>#N/A</v>
      </c>
      <c r="V98" s="78" t="e" cm="1">
        <f t="array" ref="V98">_xlfn.IFS(
    FALSE, N("Check if X1 shading is ON"),
    $U$48&lt;&gt;"x", NA(),
    FALSE, N("Check if case is 'LEFT' and x axis value less than z score"),
    AND($F$68 = "LEFT", $S98 &lt; IF($J$68="", 0, $J$68)), $T98,
    FALSE, N("Check if case is 'RIGHT' and x axis value greater than z score"),
    AND($F$68 = "RIGHT", $S98 &gt; IF($J$68="", 0, $J$68)), $T98,
    FALSE, N("Default case: Return NA()"),
    TRUE, NA()
)</f>
        <v>#N/A</v>
      </c>
      <c r="W98" s="78" t="e" cm="1">
        <f t="array" ref="W98">_xlfn.IFS(
    FALSE, N("Check if X1 shading is ON"),
    $W$48&lt;&gt;"x", NA(),
    FALSE, N("Check if case is 'LEFT' and x axis value less than z score"),
    AND($F$71 = "LEFT", $S98 &lt; IF($J$71="", 0, $J$71)), $T98,
    FALSE, N("Check if case is 'RIGHT' and x axis value greater than z score"),
    AND($F$71 = "RIGHT", $S98 &gt; IF($J$71="", 0, $J$71)), $T98,
    FALSE, N("Check if case is 'TWO' and both directions"),
    AND(
        $F$71 = "TWO",
        OR($S98 &lt; -ABS($J$71), $S98 &gt; ABS($J$71))
    ), $T98,
    FALSE, N("Default case: Return NA()"),
    TRUE, NA()
)</f>
        <v>#N/A</v>
      </c>
      <c r="X98" s="30"/>
      <c r="Y98" s="66">
        <v>0.83333333333333093</v>
      </c>
      <c r="Z98" s="66">
        <v>0.11</v>
      </c>
      <c r="AA98" s="66">
        <f t="shared" si="28"/>
        <v>0.11</v>
      </c>
      <c r="AB98" s="66" t="str">
        <f t="shared" si="27"/>
        <v>x̅</v>
      </c>
      <c r="CA98" s="30"/>
      <c r="CB98" s="26"/>
      <c r="CC98" s="66"/>
      <c r="CD98" s="66"/>
      <c r="CE98" s="26"/>
      <c r="CF98" s="30"/>
      <c r="CG98" s="50" t="s">
        <v>116</v>
      </c>
      <c r="CH98" s="30"/>
      <c r="CI98" s="8"/>
      <c r="CJ98" s="8"/>
      <c r="CK98" s="8"/>
      <c r="CL98" s="30"/>
      <c r="CM98" s="30"/>
      <c r="CN98" s="30"/>
      <c r="CO98" s="30"/>
      <c r="CP98" s="30"/>
      <c r="CQ98" s="30"/>
      <c r="CR98" s="38">
        <f t="shared" si="34"/>
        <v>-1.0416666666666685</v>
      </c>
      <c r="CS98" s="78">
        <f t="shared" si="33"/>
        <v>0.22796678938335671</v>
      </c>
      <c r="CT98" s="78" t="e" cm="1">
        <f t="array" ref="CT98">_xlfn.IFS(
    FALSE, N("Check if X1 shading is ON"),
    $CT$49&lt;&gt;"x", NA(),
    FALSE, N("Check if case is 'LEFT' and x axis value less than z score"),
    AND($CE$68 = "LEFT", $CR98 &lt; IF($CI$68="", 0, $CI$68)), $CS98,
    FALSE, N("Check if case is 'RIGHT' and x axis value greater than z score"),
    AND($CE$68 = "RIGHT", $CR98 &gt; IF($CI$68="", 0, $CI$68)), $CS98,
    FALSE, N("Check if case is 'TWO' and both directions"),
    AND(
        $CE$68 = "TWO",
        OR($CR98 &lt; -ABS($CI$68), $CR98 &gt; ABS($CI$69))
    ), $CS98,
    FALSE, N("Default case: Return NA()"),
    TRUE, NA()
)</f>
        <v>#N/A</v>
      </c>
      <c r="CU98" s="78" t="e" cm="1">
        <f t="array" ref="CU98">_xlfn.IFS(
    FALSE, N("Check if X1 shading is ON"),
    $CT$49&lt;&gt;"x", NA(),
    FALSE, N("Check if case is 'LEFT' and x axis value less than z score"),
    AND($CE$69 = "LEFT", $CR98 &lt; IF($CI$69="", 0, $CI$69)), $CS98,
    FALSE, N("Check if case is 'RIGHT' and x axis value greater than z score"),
    AND($CE$69 = "RIGHT", $CR98 &gt; IF($CI$69="", 0, $CI$69)), $CS98,
    FALSE, N("Default case: Return NA()"),
    TRUE, NA()
)</f>
        <v>#N/A</v>
      </c>
      <c r="CV98" s="78" t="e" cm="1">
        <f t="array" ref="CV98">_xlfn.IFS(
    FALSE, N("Check if X1 shading is ON"),
    $CV$49&lt;&gt;"x", NA(),
    FALSE, N("Check if case is 'LEFT' and x axis value less than z score"),
    AND($CE$72 = "LEFT", $CR98 &lt; IF($CI$72="", 0, $CI$72)), $CS98,
    FALSE, N("Check if case is 'RIGHT' and x axis value greater than z score"),
    AND($CE$72 = "RIGHT", $CR98 &gt; IF($CI$72="", 0, $CI$72)), $CS98,
    FALSE, N("Check if case is 'TWO' and both directions"),
    AND(
        $CE$72 = "TWO",
        OR($CR98 &lt; -ABS($CI$72), $CR98 &gt; ABS($CI$72))
    ), $CS98,
    FALSE, N("Default case: Return NA()"),
    TRUE, NA()
)</f>
        <v>#N/A</v>
      </c>
      <c r="CW98" s="30"/>
      <c r="CX98" s="66">
        <v>0.66666666666666441</v>
      </c>
      <c r="CY98" s="66">
        <v>0.11</v>
      </c>
      <c r="CZ98" s="66">
        <f t="shared" si="29"/>
        <v>0.11</v>
      </c>
      <c r="DA98" s="66" t="str">
        <f t="shared" si="30"/>
        <v>x̅</v>
      </c>
    </row>
    <row r="99" spans="1:105" ht="16" x14ac:dyDescent="0.2">
      <c r="A99"/>
      <c r="B99" s="30"/>
      <c r="C99" s="26"/>
      <c r="D99" s="66"/>
      <c r="E99" s="66"/>
      <c r="F99" s="26"/>
      <c r="G99" s="30"/>
      <c r="H99" s="50" t="s">
        <v>118</v>
      </c>
      <c r="I99" s="30"/>
      <c r="J99" s="8"/>
      <c r="K99" s="8"/>
      <c r="L99" s="8"/>
      <c r="M99" s="30"/>
      <c r="N99" s="30"/>
      <c r="O99" s="30"/>
      <c r="P99" s="30"/>
      <c r="Q99" s="30"/>
      <c r="R99" s="30"/>
      <c r="S99" s="38">
        <f t="shared" si="32"/>
        <v>-0.95833333333333515</v>
      </c>
      <c r="T99" s="78">
        <f t="shared" si="10"/>
        <v>0.24777688479017695</v>
      </c>
      <c r="U99" s="78" t="e" cm="1">
        <f t="array" ref="U99">_xlfn.IFS(
    FALSE, N("Check if X1 shading is ON"),
    $U$48&lt;&gt;"x", NA(),
    FALSE, N("Check if case is 'LEFT' and x axis value less than z score"),
    AND($F$67 = "LEFT", $S99 &lt; IF($J$67="", 0, $J$67)), $T99,
    FALSE, N("Check if case is 'RIGHT' and x axis value greater than z score"),
    AND($F$67 = "RIGHT", $S99 &gt; IF($J$67="", 0, $J$67)), $T99,
    FALSE, N("Check if case is 'TWO' and both directions"),
    AND(
        $F$67 = "TWO",
        OR($S99 &lt; -ABS($J$67), $S99 &gt; ABS($J$68))
    ), $T99,
    FALSE, N("Default case: Return NA()"),
    TRUE, NA()
)</f>
        <v>#N/A</v>
      </c>
      <c r="V99" s="78" t="e" cm="1">
        <f t="array" ref="V99">_xlfn.IFS(
    FALSE, N("Check if X1 shading is ON"),
    $U$48&lt;&gt;"x", NA(),
    FALSE, N("Check if case is 'LEFT' and x axis value less than z score"),
    AND($F$68 = "LEFT", $S99 &lt; IF($J$68="", 0, $J$68)), $T99,
    FALSE, N("Check if case is 'RIGHT' and x axis value greater than z score"),
    AND($F$68 = "RIGHT", $S99 &gt; IF($J$68="", 0, $J$68)), $T99,
    FALSE, N("Default case: Return NA()"),
    TRUE, NA()
)</f>
        <v>#N/A</v>
      </c>
      <c r="W99" s="78" t="e" cm="1">
        <f t="array" ref="W99">_xlfn.IFS(
    FALSE, N("Check if X1 shading is ON"),
    $W$48&lt;&gt;"x", NA(),
    FALSE, N("Check if case is 'LEFT' and x axis value less than z score"),
    AND($F$71 = "LEFT", $S99 &lt; IF($J$71="", 0, $J$71)), $T99,
    FALSE, N("Check if case is 'RIGHT' and x axis value greater than z score"),
    AND($F$71 = "RIGHT", $S99 &gt; IF($J$71="", 0, $J$71)), $T99,
    FALSE, N("Check if case is 'TWO' and both directions"),
    AND(
        $F$71 = "TWO",
        OR($S99 &lt; -ABS($J$71), $S99 &gt; ABS($J$71))
    ), $T99,
    FALSE, N("Default case: Return NA()"),
    TRUE, NA()
)</f>
        <v>#N/A</v>
      </c>
      <c r="X99" s="30"/>
      <c r="Y99" s="66">
        <v>1.1666666666666643</v>
      </c>
      <c r="Z99" s="66">
        <v>0.11</v>
      </c>
      <c r="AA99" s="66">
        <f t="shared" si="28"/>
        <v>0.11</v>
      </c>
      <c r="AB99" s="66" t="str">
        <f t="shared" si="27"/>
        <v>x̅</v>
      </c>
      <c r="CA99" s="30"/>
      <c r="CB99" s="26"/>
      <c r="CC99" s="66"/>
      <c r="CD99" s="66"/>
      <c r="CE99" s="26"/>
      <c r="CF99" s="30"/>
      <c r="CG99" s="50" t="s">
        <v>117</v>
      </c>
      <c r="CH99" s="30"/>
      <c r="CI99" s="8"/>
      <c r="CJ99" s="8"/>
      <c r="CK99" s="8"/>
      <c r="CL99" s="30"/>
      <c r="CM99" s="30"/>
      <c r="CN99" s="30"/>
      <c r="CO99" s="30"/>
      <c r="CP99" s="30"/>
      <c r="CQ99" s="30"/>
      <c r="CR99" s="38">
        <f t="shared" si="34"/>
        <v>-1.0000000000000018</v>
      </c>
      <c r="CS99" s="78">
        <f t="shared" si="33"/>
        <v>0.23785814985587553</v>
      </c>
      <c r="CT99" s="78" t="e" cm="1">
        <f t="array" ref="CT99">_xlfn.IFS(
    FALSE, N("Check if X1 shading is ON"),
    $CT$49&lt;&gt;"x", NA(),
    FALSE, N("Check if case is 'LEFT' and x axis value less than z score"),
    AND($CE$68 = "LEFT", $CR99 &lt; IF($CI$68="", 0, $CI$68)), $CS99,
    FALSE, N("Check if case is 'RIGHT' and x axis value greater than z score"),
    AND($CE$68 = "RIGHT", $CR99 &gt; IF($CI$68="", 0, $CI$68)), $CS99,
    FALSE, N("Check if case is 'TWO' and both directions"),
    AND(
        $CE$68 = "TWO",
        OR($CR99 &lt; -ABS($CI$68), $CR99 &gt; ABS($CI$69))
    ), $CS99,
    FALSE, N("Default case: Return NA()"),
    TRUE, NA()
)</f>
        <v>#N/A</v>
      </c>
      <c r="CU99" s="78" t="e" cm="1">
        <f t="array" ref="CU99">_xlfn.IFS(
    FALSE, N("Check if X1 shading is ON"),
    $CT$49&lt;&gt;"x", NA(),
    FALSE, N("Check if case is 'LEFT' and x axis value less than z score"),
    AND($CE$69 = "LEFT", $CR99 &lt; IF($CI$69="", 0, $CI$69)), $CS99,
    FALSE, N("Check if case is 'RIGHT' and x axis value greater than z score"),
    AND($CE$69 = "RIGHT", $CR99 &gt; IF($CI$69="", 0, $CI$69)), $CS99,
    FALSE, N("Default case: Return NA()"),
    TRUE, NA()
)</f>
        <v>#N/A</v>
      </c>
      <c r="CV99" s="78" t="e" cm="1">
        <f t="array" ref="CV99">_xlfn.IFS(
    FALSE, N("Check if X1 shading is ON"),
    $CV$49&lt;&gt;"x", NA(),
    FALSE, N("Check if case is 'LEFT' and x axis value less than z score"),
    AND($CE$72 = "LEFT", $CR99 &lt; IF($CI$72="", 0, $CI$72)), $CS99,
    FALSE, N("Check if case is 'RIGHT' and x axis value greater than z score"),
    AND($CE$72 = "RIGHT", $CR99 &gt; IF($CI$72="", 0, $CI$72)), $CS99,
    FALSE, N("Check if case is 'TWO' and both directions"),
    AND(
        $CE$72 = "TWO",
        OR($CR99 &lt; -ABS($CI$72), $CR99 &gt; ABS($CI$72))
    ), $CS99,
    FALSE, N("Default case: Return NA()"),
    TRUE, NA()
)</f>
        <v>#N/A</v>
      </c>
      <c r="CW99" s="30"/>
      <c r="CX99" s="66">
        <v>0.83333333333333093</v>
      </c>
      <c r="CY99" s="66">
        <v>0.11</v>
      </c>
      <c r="CZ99" s="66">
        <f t="shared" si="29"/>
        <v>0.11</v>
      </c>
      <c r="DA99" s="66" t="str">
        <f t="shared" si="30"/>
        <v>x̅</v>
      </c>
    </row>
    <row r="100" spans="1:105" ht="16" x14ac:dyDescent="0.2">
      <c r="A100"/>
      <c r="B100" s="30"/>
      <c r="C100" s="8"/>
      <c r="D100" s="8"/>
      <c r="E100" s="8"/>
      <c r="F100" s="8"/>
      <c r="G100" s="8"/>
      <c r="H100" s="8"/>
      <c r="I100" s="8"/>
      <c r="J100" s="8"/>
      <c r="K100" s="8"/>
      <c r="L100" s="30"/>
      <c r="M100" s="30"/>
      <c r="N100" s="30"/>
      <c r="O100" s="30"/>
      <c r="P100" s="30"/>
      <c r="Q100" s="30"/>
      <c r="R100" s="30"/>
      <c r="S100" s="38">
        <f t="shared" si="32"/>
        <v>-0.91666666666666852</v>
      </c>
      <c r="T100" s="78">
        <f t="shared" si="10"/>
        <v>0.25768784490435065</v>
      </c>
      <c r="U100" s="78" t="e" cm="1">
        <f t="array" ref="U100">_xlfn.IFS(
    FALSE, N("Check if X1 shading is ON"),
    $U$48&lt;&gt;"x", NA(),
    FALSE, N("Check if case is 'LEFT' and x axis value less than z score"),
    AND($F$67 = "LEFT", $S100 &lt; IF($J$67="", 0, $J$67)), $T100,
    FALSE, N("Check if case is 'RIGHT' and x axis value greater than z score"),
    AND($F$67 = "RIGHT", $S100 &gt; IF($J$67="", 0, $J$67)), $T100,
    FALSE, N("Check if case is 'TWO' and both directions"),
    AND(
        $F$67 = "TWO",
        OR($S100 &lt; -ABS($J$67), $S100 &gt; ABS($J$68))
    ), $T100,
    FALSE, N("Default case: Return NA()"),
    TRUE, NA()
)</f>
        <v>#N/A</v>
      </c>
      <c r="V100" s="78" t="e" cm="1">
        <f t="array" ref="V100">_xlfn.IFS(
    FALSE, N("Check if X1 shading is ON"),
    $U$48&lt;&gt;"x", NA(),
    FALSE, N("Check if case is 'LEFT' and x axis value less than z score"),
    AND($F$68 = "LEFT", $S100 &lt; IF($J$68="", 0, $J$68)), $T100,
    FALSE, N("Check if case is 'RIGHT' and x axis value greater than z score"),
    AND($F$68 = "RIGHT", $S100 &gt; IF($J$68="", 0, $J$68)), $T100,
    FALSE, N("Default case: Return NA()"),
    TRUE, NA()
)</f>
        <v>#N/A</v>
      </c>
      <c r="W100" s="78" t="e" cm="1">
        <f t="array" ref="W100">_xlfn.IFS(
    FALSE, N("Check if X1 shading is ON"),
    $W$48&lt;&gt;"x", NA(),
    FALSE, N("Check if case is 'LEFT' and x axis value less than z score"),
    AND($F$71 = "LEFT", $S100 &lt; IF($J$71="", 0, $J$71)), $T100,
    FALSE, N("Check if case is 'RIGHT' and x axis value greater than z score"),
    AND($F$71 = "RIGHT", $S100 &gt; IF($J$71="", 0, $J$71)), $T100,
    FALSE, N("Check if case is 'TWO' and both directions"),
    AND(
        $F$71 = "TWO",
        OR($S100 &lt; -ABS($J$71), $S100 &gt; ABS($J$71))
    ), $T100,
    FALSE, N("Default case: Return NA()"),
    TRUE, NA()
)</f>
        <v>#N/A</v>
      </c>
      <c r="X100" s="30"/>
      <c r="Y100" s="66">
        <v>1.3333333333333313</v>
      </c>
      <c r="Z100" s="66">
        <v>0.11</v>
      </c>
      <c r="AA100" s="66">
        <f t="shared" si="28"/>
        <v>0.11</v>
      </c>
      <c r="AB100" s="66" t="str">
        <f t="shared" ref="AB100:AB131" si="35">IF($I$66="","",$I$66)</f>
        <v>x̅</v>
      </c>
      <c r="CA100" s="30"/>
      <c r="CB100" s="26"/>
      <c r="CC100" s="66"/>
      <c r="CD100" s="66"/>
      <c r="CE100" s="26"/>
      <c r="CF100" s="30"/>
      <c r="CG100" s="50" t="s">
        <v>118</v>
      </c>
      <c r="CH100" s="30"/>
      <c r="CI100" s="8"/>
      <c r="CJ100" s="8"/>
      <c r="CK100" s="8"/>
      <c r="CL100" s="30"/>
      <c r="CM100" s="30"/>
      <c r="CN100" s="30"/>
      <c r="CO100" s="30"/>
      <c r="CP100" s="30"/>
      <c r="CQ100" s="30"/>
      <c r="CR100" s="38">
        <f t="shared" si="34"/>
        <v>-0.95833333333333515</v>
      </c>
      <c r="CS100" s="78">
        <f t="shared" si="33"/>
        <v>0.24777688479017695</v>
      </c>
      <c r="CT100" s="78" t="e" cm="1">
        <f t="array" ref="CT100">_xlfn.IFS(
    FALSE, N("Check if X1 shading is ON"),
    $CT$49&lt;&gt;"x", NA(),
    FALSE, N("Check if case is 'LEFT' and x axis value less than z score"),
    AND($CE$68 = "LEFT", $CR100 &lt; IF($CI$68="", 0, $CI$68)), $CS100,
    FALSE, N("Check if case is 'RIGHT' and x axis value greater than z score"),
    AND($CE$68 = "RIGHT", $CR100 &gt; IF($CI$68="", 0, $CI$68)), $CS100,
    FALSE, N("Check if case is 'TWO' and both directions"),
    AND(
        $CE$68 = "TWO",
        OR($CR100 &lt; -ABS($CI$68), $CR100 &gt; ABS($CI$69))
    ), $CS100,
    FALSE, N("Default case: Return NA()"),
    TRUE, NA()
)</f>
        <v>#N/A</v>
      </c>
      <c r="CU100" s="78" t="e" cm="1">
        <f t="array" ref="CU100">_xlfn.IFS(
    FALSE, N("Check if X1 shading is ON"),
    $CT$49&lt;&gt;"x", NA(),
    FALSE, N("Check if case is 'LEFT' and x axis value less than z score"),
    AND($CE$69 = "LEFT", $CR100 &lt; IF($CI$69="", 0, $CI$69)), $CS100,
    FALSE, N("Check if case is 'RIGHT' and x axis value greater than z score"),
    AND($CE$69 = "RIGHT", $CR100 &gt; IF($CI$69="", 0, $CI$69)), $CS100,
    FALSE, N("Default case: Return NA()"),
    TRUE, NA()
)</f>
        <v>#N/A</v>
      </c>
      <c r="CV100" s="78" t="e" cm="1">
        <f t="array" ref="CV100">_xlfn.IFS(
    FALSE, N("Check if X1 shading is ON"),
    $CV$49&lt;&gt;"x", NA(),
    FALSE, N("Check if case is 'LEFT' and x axis value less than z score"),
    AND($CE$72 = "LEFT", $CR100 &lt; IF($CI$72="", 0, $CI$72)), $CS100,
    FALSE, N("Check if case is 'RIGHT' and x axis value greater than z score"),
    AND($CE$72 = "RIGHT", $CR100 &gt; IF($CI$72="", 0, $CI$72)), $CS100,
    FALSE, N("Check if case is 'TWO' and both directions"),
    AND(
        $CE$72 = "TWO",
        OR($CR100 &lt; -ABS($CI$72), $CR100 &gt; ABS($CI$72))
    ), $CS100,
    FALSE, N("Default case: Return NA()"),
    TRUE, NA()
)</f>
        <v>#N/A</v>
      </c>
      <c r="CW100" s="30"/>
      <c r="CX100" s="66">
        <v>1.1666666666666643</v>
      </c>
      <c r="CY100" s="66">
        <v>0.11</v>
      </c>
      <c r="CZ100" s="66">
        <f t="shared" si="29"/>
        <v>0.11</v>
      </c>
      <c r="DA100" s="66" t="str">
        <f t="shared" si="30"/>
        <v>x̅</v>
      </c>
    </row>
    <row r="101" spans="1:105" ht="16" x14ac:dyDescent="0.2">
      <c r="A101"/>
      <c r="B101" s="30"/>
      <c r="C101" s="8"/>
      <c r="D101" s="8"/>
      <c r="E101" s="8"/>
      <c r="F101" s="8"/>
      <c r="G101" s="8"/>
      <c r="H101" s="8"/>
      <c r="I101" s="8"/>
      <c r="J101" s="8"/>
      <c r="K101" s="8"/>
      <c r="L101" s="30"/>
      <c r="M101" s="30"/>
      <c r="N101" s="30"/>
      <c r="O101" s="30"/>
      <c r="P101" s="30"/>
      <c r="Q101" s="30"/>
      <c r="R101" s="30"/>
      <c r="S101" s="38">
        <f t="shared" si="32"/>
        <v>-0.87500000000000189</v>
      </c>
      <c r="T101" s="78">
        <f t="shared" si="10"/>
        <v>0.26755419632366828</v>
      </c>
      <c r="U101" s="78" t="e" cm="1">
        <f t="array" ref="U101">_xlfn.IFS(
    FALSE, N("Check if X1 shading is ON"),
    $U$48&lt;&gt;"x", NA(),
    FALSE, N("Check if case is 'LEFT' and x axis value less than z score"),
    AND($F$67 = "LEFT", $S101 &lt; IF($J$67="", 0, $J$67)), $T101,
    FALSE, N("Check if case is 'RIGHT' and x axis value greater than z score"),
    AND($F$67 = "RIGHT", $S101 &gt; IF($J$67="", 0, $J$67)), $T101,
    FALSE, N("Check if case is 'TWO' and both directions"),
    AND(
        $F$67 = "TWO",
        OR($S101 &lt; -ABS($J$67), $S101 &gt; ABS($J$68))
    ), $T101,
    FALSE, N("Default case: Return NA()"),
    TRUE, NA()
)</f>
        <v>#N/A</v>
      </c>
      <c r="V101" s="78" t="e" cm="1">
        <f t="array" ref="V101">_xlfn.IFS(
    FALSE, N("Check if X1 shading is ON"),
    $U$48&lt;&gt;"x", NA(),
    FALSE, N("Check if case is 'LEFT' and x axis value less than z score"),
    AND($F$68 = "LEFT", $S101 &lt; IF($J$68="", 0, $J$68)), $T101,
    FALSE, N("Check if case is 'RIGHT' and x axis value greater than z score"),
    AND($F$68 = "RIGHT", $S101 &gt; IF($J$68="", 0, $J$68)), $T101,
    FALSE, N("Default case: Return NA()"),
    TRUE, NA()
)</f>
        <v>#N/A</v>
      </c>
      <c r="W101" s="78" t="e" cm="1">
        <f t="array" ref="W101">_xlfn.IFS(
    FALSE, N("Check if X1 shading is ON"),
    $W$48&lt;&gt;"x", NA(),
    FALSE, N("Check if case is 'LEFT' and x axis value less than z score"),
    AND($F$71 = "LEFT", $S101 &lt; IF($J$71="", 0, $J$71)), $T101,
    FALSE, N("Check if case is 'RIGHT' and x axis value greater than z score"),
    AND($F$71 = "RIGHT", $S101 &gt; IF($J$71="", 0, $J$71)), $T101,
    FALSE, N("Check if case is 'TWO' and both directions"),
    AND(
        $F$71 = "TWO",
        OR($S101 &lt; -ABS($J$71), $S101 &gt; ABS($J$71))
    ), $T101,
    FALSE, N("Default case: Return NA()"),
    TRUE, NA()
)</f>
        <v>#N/A</v>
      </c>
      <c r="X101" s="30"/>
      <c r="Y101" s="66">
        <v>1.4999999999999982</v>
      </c>
      <c r="Z101" s="66">
        <v>0.11</v>
      </c>
      <c r="AA101" s="66">
        <f t="shared" si="28"/>
        <v>0.11</v>
      </c>
      <c r="AB101" s="66" t="str">
        <f t="shared" si="35"/>
        <v>x̅</v>
      </c>
      <c r="CA101" s="30"/>
      <c r="CB101" s="8"/>
      <c r="CC101" s="8"/>
      <c r="CD101" s="8"/>
      <c r="CE101" s="8"/>
      <c r="CF101" s="8"/>
      <c r="CG101" s="8"/>
      <c r="CH101" s="8"/>
      <c r="CI101" s="8"/>
      <c r="CJ101" s="8"/>
      <c r="CK101" s="30"/>
      <c r="CL101" s="30"/>
      <c r="CM101" s="30"/>
      <c r="CN101" s="30"/>
      <c r="CO101" s="30"/>
      <c r="CP101" s="30"/>
      <c r="CQ101" s="30"/>
      <c r="CR101" s="38">
        <f t="shared" si="34"/>
        <v>-0.91666666666666852</v>
      </c>
      <c r="CS101" s="78">
        <f t="shared" si="33"/>
        <v>0.25768784490435065</v>
      </c>
      <c r="CT101" s="78" t="e" cm="1">
        <f t="array" ref="CT101">_xlfn.IFS(
    FALSE, N("Check if X1 shading is ON"),
    $CT$49&lt;&gt;"x", NA(),
    FALSE, N("Check if case is 'LEFT' and x axis value less than z score"),
    AND($CE$68 = "LEFT", $CR101 &lt; IF($CI$68="", 0, $CI$68)), $CS101,
    FALSE, N("Check if case is 'RIGHT' and x axis value greater than z score"),
    AND($CE$68 = "RIGHT", $CR101 &gt; IF($CI$68="", 0, $CI$68)), $CS101,
    FALSE, N("Check if case is 'TWO' and both directions"),
    AND(
        $CE$68 = "TWO",
        OR($CR101 &lt; -ABS($CI$68), $CR101 &gt; ABS($CI$69))
    ), $CS101,
    FALSE, N("Default case: Return NA()"),
    TRUE, NA()
)</f>
        <v>#N/A</v>
      </c>
      <c r="CU101" s="78" t="e" cm="1">
        <f t="array" ref="CU101">_xlfn.IFS(
    FALSE, N("Check if X1 shading is ON"),
    $CT$49&lt;&gt;"x", NA(),
    FALSE, N("Check if case is 'LEFT' and x axis value less than z score"),
    AND($CE$69 = "LEFT", $CR101 &lt; IF($CI$69="", 0, $CI$69)), $CS101,
    FALSE, N("Check if case is 'RIGHT' and x axis value greater than z score"),
    AND($CE$69 = "RIGHT", $CR101 &gt; IF($CI$69="", 0, $CI$69)), $CS101,
    FALSE, N("Default case: Return NA()"),
    TRUE, NA()
)</f>
        <v>#N/A</v>
      </c>
      <c r="CV101" s="78" t="e" cm="1">
        <f t="array" ref="CV101">_xlfn.IFS(
    FALSE, N("Check if X1 shading is ON"),
    $CV$49&lt;&gt;"x", NA(),
    FALSE, N("Check if case is 'LEFT' and x axis value less than z score"),
    AND($CE$72 = "LEFT", $CR101 &lt; IF($CI$72="", 0, $CI$72)), $CS101,
    FALSE, N("Check if case is 'RIGHT' and x axis value greater than z score"),
    AND($CE$72 = "RIGHT", $CR101 &gt; IF($CI$72="", 0, $CI$72)), $CS101,
    FALSE, N("Check if case is 'TWO' and both directions"),
    AND(
        $CE$72 = "TWO",
        OR($CR101 &lt; -ABS($CI$72), $CR101 &gt; ABS($CI$72))
    ), $CS101,
    FALSE, N("Default case: Return NA()"),
    TRUE, NA()
)</f>
        <v>#N/A</v>
      </c>
      <c r="CW101" s="30"/>
      <c r="CX101" s="66">
        <v>1.3333333333333313</v>
      </c>
      <c r="CY101" s="66">
        <v>0.11</v>
      </c>
      <c r="CZ101" s="66">
        <f t="shared" ref="CZ101:CZ132" si="36">IF($CZ$3="x",CY101,NA())</f>
        <v>0.11</v>
      </c>
      <c r="DA101" s="66" t="str">
        <f t="shared" ref="DA101:DA132" si="37">IF($CH$67="","",$CH$67)</f>
        <v>x̅</v>
      </c>
    </row>
    <row r="102" spans="1:105" ht="16" x14ac:dyDescent="0.2">
      <c r="A102"/>
      <c r="B102" s="30"/>
      <c r="C102" s="94" t="s">
        <v>71</v>
      </c>
      <c r="D102" s="49"/>
      <c r="E102" s="49"/>
      <c r="F102" s="50" t="str">
        <f>IF(
    AND(
        $F$67 &lt;&gt; "TWO",
        N61 = "x"
    ),
    "x",
    0
)</f>
        <v>x</v>
      </c>
      <c r="G102" s="51"/>
      <c r="H102" s="49"/>
      <c r="I102" s="50">
        <f>N64</f>
        <v>0</v>
      </c>
      <c r="J102" s="50">
        <f>N65</f>
        <v>0</v>
      </c>
      <c r="K102" s="50" t="str">
        <f>N62</f>
        <v>x</v>
      </c>
      <c r="L102" s="52"/>
      <c r="M102" s="30"/>
      <c r="N102" s="30"/>
      <c r="O102" s="30"/>
      <c r="P102" s="30"/>
      <c r="Q102" s="30"/>
      <c r="R102" s="30"/>
      <c r="S102" s="38">
        <f t="shared" si="32"/>
        <v>-0.83333333333333526</v>
      </c>
      <c r="T102" s="78">
        <f t="shared" si="10"/>
        <v>0.27733762405258572</v>
      </c>
      <c r="U102" s="78" t="e" cm="1">
        <f t="array" ref="U102">_xlfn.IFS(
    FALSE, N("Check if X1 shading is ON"),
    $U$48&lt;&gt;"x", NA(),
    FALSE, N("Check if case is 'LEFT' and x axis value less than z score"),
    AND($F$67 = "LEFT", $S102 &lt; IF($J$67="", 0, $J$67)), $T102,
    FALSE, N("Check if case is 'RIGHT' and x axis value greater than z score"),
    AND($F$67 = "RIGHT", $S102 &gt; IF($J$67="", 0, $J$67)), $T102,
    FALSE, N("Check if case is 'TWO' and both directions"),
    AND(
        $F$67 = "TWO",
        OR($S102 &lt; -ABS($J$67), $S102 &gt; ABS($J$68))
    ), $T102,
    FALSE, N("Default case: Return NA()"),
    TRUE, NA()
)</f>
        <v>#N/A</v>
      </c>
      <c r="V102" s="78" t="e" cm="1">
        <f t="array" ref="V102">_xlfn.IFS(
    FALSE, N("Check if X1 shading is ON"),
    $U$48&lt;&gt;"x", NA(),
    FALSE, N("Check if case is 'LEFT' and x axis value less than z score"),
    AND($F$68 = "LEFT", $S102 &lt; IF($J$68="", 0, $J$68)), $T102,
    FALSE, N("Check if case is 'RIGHT' and x axis value greater than z score"),
    AND($F$68 = "RIGHT", $S102 &gt; IF($J$68="", 0, $J$68)), $T102,
    FALSE, N("Default case: Return NA()"),
    TRUE, NA()
)</f>
        <v>#N/A</v>
      </c>
      <c r="W102" s="78" t="e" cm="1">
        <f t="array" ref="W102">_xlfn.IFS(
    FALSE, N("Check if X1 shading is ON"),
    $W$48&lt;&gt;"x", NA(),
    FALSE, N("Check if case is 'LEFT' and x axis value less than z score"),
    AND($F$71 = "LEFT", $S102 &lt; IF($J$71="", 0, $J$71)), $T102,
    FALSE, N("Check if case is 'RIGHT' and x axis value greater than z score"),
    AND($F$71 = "RIGHT", $S102 &gt; IF($J$71="", 0, $J$71)), $T102,
    FALSE, N("Check if case is 'TWO' and both directions"),
    AND(
        $F$71 = "TWO",
        OR($S102 &lt; -ABS($J$71), $S102 &gt; ABS($J$71))
    ), $T102,
    FALSE, N("Default case: Return NA()"),
    TRUE, NA()
)</f>
        <v>#N/A</v>
      </c>
      <c r="X102" s="30"/>
      <c r="Y102" s="66">
        <v>-1.3333333333333357</v>
      </c>
      <c r="Z102" s="66">
        <v>0.13400000000000001</v>
      </c>
      <c r="AA102" s="66">
        <f t="shared" si="28"/>
        <v>0.13400000000000001</v>
      </c>
      <c r="AB102" s="66" t="str">
        <f t="shared" si="35"/>
        <v>x̅</v>
      </c>
      <c r="CA102" s="30"/>
      <c r="CB102" s="8"/>
      <c r="CC102" s="8"/>
      <c r="CD102" s="8"/>
      <c r="CE102" s="8"/>
      <c r="CF102" s="8"/>
      <c r="CG102" s="8"/>
      <c r="CH102" s="8"/>
      <c r="CI102" s="8"/>
      <c r="CJ102" s="8"/>
      <c r="CK102" s="30"/>
      <c r="CL102" s="30"/>
      <c r="CM102" s="30"/>
      <c r="CN102" s="30"/>
      <c r="CO102" s="30"/>
      <c r="CP102" s="30"/>
      <c r="CQ102" s="30"/>
      <c r="CR102" s="38">
        <f t="shared" si="34"/>
        <v>-0.87500000000000189</v>
      </c>
      <c r="CS102" s="78">
        <f t="shared" si="33"/>
        <v>0.26755419632366828</v>
      </c>
      <c r="CT102" s="78" t="e" cm="1">
        <f t="array" ref="CT102">_xlfn.IFS(
    FALSE, N("Check if X1 shading is ON"),
    $CT$49&lt;&gt;"x", NA(),
    FALSE, N("Check if case is 'LEFT' and x axis value less than z score"),
    AND($CE$68 = "LEFT", $CR102 &lt; IF($CI$68="", 0, $CI$68)), $CS102,
    FALSE, N("Check if case is 'RIGHT' and x axis value greater than z score"),
    AND($CE$68 = "RIGHT", $CR102 &gt; IF($CI$68="", 0, $CI$68)), $CS102,
    FALSE, N("Check if case is 'TWO' and both directions"),
    AND(
        $CE$68 = "TWO",
        OR($CR102 &lt; -ABS($CI$68), $CR102 &gt; ABS($CI$69))
    ), $CS102,
    FALSE, N("Default case: Return NA()"),
    TRUE, NA()
)</f>
        <v>#N/A</v>
      </c>
      <c r="CU102" s="78" t="e" cm="1">
        <f t="array" ref="CU102">_xlfn.IFS(
    FALSE, N("Check if X1 shading is ON"),
    $CT$49&lt;&gt;"x", NA(),
    FALSE, N("Check if case is 'LEFT' and x axis value less than z score"),
    AND($CE$69 = "LEFT", $CR102 &lt; IF($CI$69="", 0, $CI$69)), $CS102,
    FALSE, N("Check if case is 'RIGHT' and x axis value greater than z score"),
    AND($CE$69 = "RIGHT", $CR102 &gt; IF($CI$69="", 0, $CI$69)), $CS102,
    FALSE, N("Default case: Return NA()"),
    TRUE, NA()
)</f>
        <v>#N/A</v>
      </c>
      <c r="CV102" s="78" t="e" cm="1">
        <f t="array" ref="CV102">_xlfn.IFS(
    FALSE, N("Check if X1 shading is ON"),
    $CV$49&lt;&gt;"x", NA(),
    FALSE, N("Check if case is 'LEFT' and x axis value less than z score"),
    AND($CE$72 = "LEFT", $CR102 &lt; IF($CI$72="", 0, $CI$72)), $CS102,
    FALSE, N("Check if case is 'RIGHT' and x axis value greater than z score"),
    AND($CE$72 = "RIGHT", $CR102 &gt; IF($CI$72="", 0, $CI$72)), $CS102,
    FALSE, N("Check if case is 'TWO' and both directions"),
    AND(
        $CE$72 = "TWO",
        OR($CR102 &lt; -ABS($CI$72), $CR102 &gt; ABS($CI$72))
    ), $CS102,
    FALSE, N("Default case: Return NA()"),
    TRUE, NA()
)</f>
        <v>#N/A</v>
      </c>
      <c r="CW102" s="30"/>
      <c r="CX102" s="66">
        <v>1.4999999999999982</v>
      </c>
      <c r="CY102" s="66">
        <v>0.11</v>
      </c>
      <c r="CZ102" s="66">
        <f t="shared" si="36"/>
        <v>0.11</v>
      </c>
      <c r="DA102" s="66" t="str">
        <f t="shared" si="37"/>
        <v>x̅</v>
      </c>
    </row>
    <row r="103" spans="1:105" ht="24" customHeight="1" x14ac:dyDescent="0.2">
      <c r="A103"/>
      <c r="B103" s="30"/>
      <c r="C103" s="49"/>
      <c r="D103" s="53"/>
      <c r="E103" s="54" t="s">
        <v>1</v>
      </c>
      <c r="F103" s="55" t="s">
        <v>2</v>
      </c>
      <c r="G103" s="49" t="s">
        <v>35</v>
      </c>
      <c r="H103" s="52" t="s">
        <v>36</v>
      </c>
      <c r="I103" s="51" t="s">
        <v>1</v>
      </c>
      <c r="J103" s="51" t="str">
        <f>J66</f>
        <v>t</v>
      </c>
      <c r="K103" s="56" t="s">
        <v>37</v>
      </c>
      <c r="L103" s="55" t="s">
        <v>8</v>
      </c>
      <c r="M103" s="30"/>
      <c r="N103" s="30"/>
      <c r="O103" s="30"/>
      <c r="P103" s="30"/>
      <c r="Q103" s="30"/>
      <c r="R103" s="30"/>
      <c r="S103" s="38">
        <f t="shared" si="32"/>
        <v>-0.79166666666666863</v>
      </c>
      <c r="T103" s="78">
        <f t="shared" si="10"/>
        <v>0.28699856112266137</v>
      </c>
      <c r="U103" s="78" t="e" cm="1">
        <f t="array" ref="U103">_xlfn.IFS(
    FALSE, N("Check if X1 shading is ON"),
    $U$48&lt;&gt;"x", NA(),
    FALSE, N("Check if case is 'LEFT' and x axis value less than z score"),
    AND($F$67 = "LEFT", $S103 &lt; IF($J$67="", 0, $J$67)), $T103,
    FALSE, N("Check if case is 'RIGHT' and x axis value greater than z score"),
    AND($F$67 = "RIGHT", $S103 &gt; IF($J$67="", 0, $J$67)), $T103,
    FALSE, N("Check if case is 'TWO' and both directions"),
    AND(
        $F$67 = "TWO",
        OR($S103 &lt; -ABS($J$67), $S103 &gt; ABS($J$68))
    ), $T103,
    FALSE, N("Default case: Return NA()"),
    TRUE, NA()
)</f>
        <v>#N/A</v>
      </c>
      <c r="V103" s="78" t="e" cm="1">
        <f t="array" ref="V103">_xlfn.IFS(
    FALSE, N("Check if X1 shading is ON"),
    $U$48&lt;&gt;"x", NA(),
    FALSE, N("Check if case is 'LEFT' and x axis value less than z score"),
    AND($F$68 = "LEFT", $S103 &lt; IF($J$68="", 0, $J$68)), $T103,
    FALSE, N("Check if case is 'RIGHT' and x axis value greater than z score"),
    AND($F$68 = "RIGHT", $S103 &gt; IF($J$68="", 0, $J$68)), $T103,
    FALSE, N("Default case: Return NA()"),
    TRUE, NA()
)</f>
        <v>#N/A</v>
      </c>
      <c r="W103" s="78" t="e" cm="1">
        <f t="array" ref="W103">_xlfn.IFS(
    FALSE, N("Check if X1 shading is ON"),
    $W$48&lt;&gt;"x", NA(),
    FALSE, N("Check if case is 'LEFT' and x axis value less than z score"),
    AND($F$71 = "LEFT", $S103 &lt; IF($J$71="", 0, $J$71)), $T103,
    FALSE, N("Check if case is 'RIGHT' and x axis value greater than z score"),
    AND($F$71 = "RIGHT", $S103 &gt; IF($J$71="", 0, $J$71)), $T103,
    FALSE, N("Check if case is 'TWO' and both directions"),
    AND(
        $F$71 = "TWO",
        OR($S103 &lt; -ABS($J$71), $S103 &gt; ABS($J$71))
    ), $T103,
    FALSE, N("Default case: Return NA()"),
    TRUE, NA()
)</f>
        <v>#N/A</v>
      </c>
      <c r="X103" s="30"/>
      <c r="Y103" s="66">
        <v>-1.1666666666666687</v>
      </c>
      <c r="Z103" s="66">
        <v>0.13400000000000001</v>
      </c>
      <c r="AA103" s="66">
        <f t="shared" si="28"/>
        <v>0.13400000000000001</v>
      </c>
      <c r="AB103" s="66" t="str">
        <f t="shared" si="35"/>
        <v>x̅</v>
      </c>
      <c r="CA103" s="30"/>
      <c r="CB103" s="94" t="s">
        <v>71</v>
      </c>
      <c r="CC103" s="49"/>
      <c r="CD103" s="49"/>
      <c r="CE103" s="50" t="str">
        <f>IF(
    AND(
        $CE$68 &lt;&gt; "TWO",
        CM62 = "x"
    ),
    "x",
    0
)</f>
        <v>x</v>
      </c>
      <c r="CF103" s="51"/>
      <c r="CG103" s="49"/>
      <c r="CH103" s="50">
        <f>CM65</f>
        <v>0</v>
      </c>
      <c r="CI103" s="50">
        <f>CM66</f>
        <v>0</v>
      </c>
      <c r="CJ103" s="50" t="str">
        <f>CM63</f>
        <v>x</v>
      </c>
      <c r="CK103" s="52"/>
      <c r="CL103" s="30"/>
      <c r="CM103" s="30"/>
      <c r="CN103" s="30"/>
      <c r="CO103" s="30"/>
      <c r="CP103" s="30"/>
      <c r="CQ103" s="30"/>
      <c r="CR103" s="38">
        <f t="shared" si="34"/>
        <v>-0.83333333333333526</v>
      </c>
      <c r="CS103" s="78">
        <f t="shared" si="33"/>
        <v>0.27733762405258572</v>
      </c>
      <c r="CT103" s="78" t="e" cm="1">
        <f t="array" ref="CT103">_xlfn.IFS(
    FALSE, N("Check if X1 shading is ON"),
    $CT$49&lt;&gt;"x", NA(),
    FALSE, N("Check if case is 'LEFT' and x axis value less than z score"),
    AND($CE$68 = "LEFT", $CR103 &lt; IF($CI$68="", 0, $CI$68)), $CS103,
    FALSE, N("Check if case is 'RIGHT' and x axis value greater than z score"),
    AND($CE$68 = "RIGHT", $CR103 &gt; IF($CI$68="", 0, $CI$68)), $CS103,
    FALSE, N("Check if case is 'TWO' and both directions"),
    AND(
        $CE$68 = "TWO",
        OR($CR103 &lt; -ABS($CI$68), $CR103 &gt; ABS($CI$69))
    ), $CS103,
    FALSE, N("Default case: Return NA()"),
    TRUE, NA()
)</f>
        <v>#N/A</v>
      </c>
      <c r="CU103" s="78" t="e" cm="1">
        <f t="array" ref="CU103">_xlfn.IFS(
    FALSE, N("Check if X1 shading is ON"),
    $CT$49&lt;&gt;"x", NA(),
    FALSE, N("Check if case is 'LEFT' and x axis value less than z score"),
    AND($CE$69 = "LEFT", $CR103 &lt; IF($CI$69="", 0, $CI$69)), $CS103,
    FALSE, N("Check if case is 'RIGHT' and x axis value greater than z score"),
    AND($CE$69 = "RIGHT", $CR103 &gt; IF($CI$69="", 0, $CI$69)), $CS103,
    FALSE, N("Default case: Return NA()"),
    TRUE, NA()
)</f>
        <v>#N/A</v>
      </c>
      <c r="CV103" s="78" t="e" cm="1">
        <f t="array" ref="CV103">_xlfn.IFS(
    FALSE, N("Check if X1 shading is ON"),
    $CV$49&lt;&gt;"x", NA(),
    FALSE, N("Check if case is 'LEFT' and x axis value less than z score"),
    AND($CE$72 = "LEFT", $CR103 &lt; IF($CI$72="", 0, $CI$72)), $CS103,
    FALSE, N("Check if case is 'RIGHT' and x axis value greater than z score"),
    AND($CE$72 = "RIGHT", $CR103 &gt; IF($CI$72="", 0, $CI$72)), $CS103,
    FALSE, N("Check if case is 'TWO' and both directions"),
    AND(
        $CE$72 = "TWO",
        OR($CR103 &lt; -ABS($CI$72), $CR103 &gt; ABS($CI$72))
    ), $CS103,
    FALSE, N("Default case: Return NA()"),
    TRUE, NA()
)</f>
        <v>#N/A</v>
      </c>
      <c r="CW103" s="30"/>
      <c r="CX103" s="66">
        <v>-1.3333333333333357</v>
      </c>
      <c r="CY103" s="66">
        <v>0.13400000000000001</v>
      </c>
      <c r="CZ103" s="66">
        <f t="shared" si="36"/>
        <v>0.13400000000000001</v>
      </c>
      <c r="DA103" s="66" t="str">
        <f t="shared" si="37"/>
        <v>x̅</v>
      </c>
    </row>
    <row r="104" spans="1:105" ht="24" customHeight="1" x14ac:dyDescent="0.2">
      <c r="A104"/>
      <c r="B104" s="30"/>
      <c r="C104" s="57" t="s">
        <v>82</v>
      </c>
      <c r="D104" s="58" t="str">
        <f>$E67</f>
        <v>critical value x̅</v>
      </c>
      <c r="E104" s="59" cm="1">
        <f t="array" ref="E104">IFERROR(
   _xlfn.IFS(
       FALSE, N("Use the value of z if it is not empty"),
       $J67&lt;&gt;"", $J67,
       FALSE, N("Calculate (x - μ) / σ if μ, σ, and x are numbers"),
       AND(ISNUMBER($G67), ISNUMBER($H67), ISNUMBER($I67)), ($I67 - $G67) / $H67,
       FALSE, N("Fallback to 0 if no conditions are met"),
       TRUE, 0
   ),
   NA()
)</f>
        <v>-2.0452296421327048</v>
      </c>
      <c r="F104" s="59" cm="1">
        <f t="array" ref="F104">IFERROR(
   _xlfn.IFS(
       $F$102&lt;&gt;"x", NA(),
       $J67&lt;&gt;"", MAX(1.1*_xlfn.NORM.S.DIST($J67, FALSE), 0.2)
   ),
   NA()
)</f>
        <v>0.2</v>
      </c>
      <c r="G104" s="60" t="str" cm="1">
        <f t="array" ref="G104">_xlfn.IFS(
            $F67="RIGHT", " &gt; ",
            $F67="LEFT", " &lt; "
        )</f>
        <v xml:space="preserve"> &lt; </v>
      </c>
      <c r="H104" s="60" t="str" cm="1">
        <f t="array" ref="H104">_xlfn.IFS(
            $F67="RIGHT", "⟶",
            $F67="LEFT", "⟵",
             $F67="TWO", "⟵  ⟶",
            TRUE, "⟵ ? ⟶"
        )</f>
        <v>⟵</v>
      </c>
      <c r="I104" s="61" t="str">
        <f>IF(
    AND($I$102="x", $I67&lt;&gt;""),
    $I$57 &amp; G104 &amp;
    TEXT(
        $I67,
        IF(
            N71 = 0,
            "#,##0",
            "#,##0." &amp; REPT("0", N71)
        )
    ),
   ""
)</f>
        <v/>
      </c>
      <c r="J104" s="60" t="str">
        <f>IF(
    AND($J$102="x", $J67&lt;&gt;""),
    "  "&amp;$J$103 &amp; G104 &amp; TEXT($J67, "0.00"),
   ""
)</f>
        <v/>
      </c>
      <c r="K104" s="60" t="str">
        <f>IF(
       AND($K$102="x",$K67&lt;&gt;""),
        " = "&amp;TEXT($K67,"#0.0%"),
        ""
)</f>
        <v xml:space="preserve"> = 2.5%</v>
      </c>
      <c r="L104" s="62" t="str">
        <f>IF($F67="LEFT",H104&amp;" "&amp;D104,D104&amp;" "&amp;H104) &amp; CHAR(10) &amp;
"P( " &amp; I104 &amp; J104 &amp; " )" &amp; K104</f>
        <v>⟵ critical value x̅
P(  ) = 2.5%</v>
      </c>
      <c r="M104" s="30"/>
      <c r="N104" s="30"/>
      <c r="O104" s="30"/>
      <c r="P104" s="30"/>
      <c r="Q104" s="30"/>
      <c r="R104" s="30"/>
      <c r="S104" s="38">
        <f t="shared" si="32"/>
        <v>-0.750000000000002</v>
      </c>
      <c r="T104" s="78">
        <f t="shared" si="10"/>
        <v>0.29649644192968583</v>
      </c>
      <c r="U104" s="78" t="e" cm="1">
        <f t="array" ref="U104">_xlfn.IFS(
    FALSE, N("Check if X1 shading is ON"),
    $U$48&lt;&gt;"x", NA(),
    FALSE, N("Check if case is 'LEFT' and x axis value less than z score"),
    AND($F$67 = "LEFT", $S104 &lt; IF($J$67="", 0, $J$67)), $T104,
    FALSE, N("Check if case is 'RIGHT' and x axis value greater than z score"),
    AND($F$67 = "RIGHT", $S104 &gt; IF($J$67="", 0, $J$67)), $T104,
    FALSE, N("Check if case is 'TWO' and both directions"),
    AND(
        $F$67 = "TWO",
        OR($S104 &lt; -ABS($J$67), $S104 &gt; ABS($J$68))
    ), $T104,
    FALSE, N("Default case: Return NA()"),
    TRUE, NA()
)</f>
        <v>#N/A</v>
      </c>
      <c r="V104" s="78" t="e" cm="1">
        <f t="array" ref="V104">_xlfn.IFS(
    FALSE, N("Check if X1 shading is ON"),
    $U$48&lt;&gt;"x", NA(),
    FALSE, N("Check if case is 'LEFT' and x axis value less than z score"),
    AND($F$68 = "LEFT", $S104 &lt; IF($J$68="", 0, $J$68)), $T104,
    FALSE, N("Check if case is 'RIGHT' and x axis value greater than z score"),
    AND($F$68 = "RIGHT", $S104 &gt; IF($J$68="", 0, $J$68)), $T104,
    FALSE, N("Default case: Return NA()"),
    TRUE, NA()
)</f>
        <v>#N/A</v>
      </c>
      <c r="W104" s="78" t="e" cm="1">
        <f t="array" ref="W104">_xlfn.IFS(
    FALSE, N("Check if X1 shading is ON"),
    $W$48&lt;&gt;"x", NA(),
    FALSE, N("Check if case is 'LEFT' and x axis value less than z score"),
    AND($F$71 = "LEFT", $S104 &lt; IF($J$71="", 0, $J$71)), $T104,
    FALSE, N("Check if case is 'RIGHT' and x axis value greater than z score"),
    AND($F$71 = "RIGHT", $S104 &gt; IF($J$71="", 0, $J$71)), $T104,
    FALSE, N("Check if case is 'TWO' and both directions"),
    AND(
        $F$71 = "TWO",
        OR($S104 &lt; -ABS($J$71), $S104 &gt; ABS($J$71))
    ), $T104,
    FALSE, N("Default case: Return NA()"),
    TRUE, NA()
)</f>
        <v>#N/A</v>
      </c>
      <c r="X104" s="30"/>
      <c r="Y104" s="66">
        <v>-0.83333333333333526</v>
      </c>
      <c r="Z104" s="66">
        <v>0.13400000000000001</v>
      </c>
      <c r="AA104" s="66">
        <f t="shared" si="28"/>
        <v>0.13400000000000001</v>
      </c>
      <c r="AB104" s="66" t="str">
        <f t="shared" si="35"/>
        <v>x̅</v>
      </c>
      <c r="CA104" s="30"/>
      <c r="CB104" s="49"/>
      <c r="CC104" s="53"/>
      <c r="CD104" s="54" t="s">
        <v>1</v>
      </c>
      <c r="CE104" s="55" t="s">
        <v>2</v>
      </c>
      <c r="CF104" s="49" t="s">
        <v>35</v>
      </c>
      <c r="CG104" s="52" t="s">
        <v>36</v>
      </c>
      <c r="CH104" s="51" t="s">
        <v>1</v>
      </c>
      <c r="CI104" s="51" t="str">
        <f>CI67</f>
        <v>t</v>
      </c>
      <c r="CJ104" s="56" t="s">
        <v>37</v>
      </c>
      <c r="CK104" s="55" t="s">
        <v>8</v>
      </c>
      <c r="CL104" s="30"/>
      <c r="CM104" s="30"/>
      <c r="CN104" s="30"/>
      <c r="CO104" s="30"/>
      <c r="CP104" s="30"/>
      <c r="CQ104" s="30"/>
      <c r="CR104" s="38">
        <f t="shared" si="34"/>
        <v>-0.79166666666666863</v>
      </c>
      <c r="CS104" s="78">
        <f t="shared" si="33"/>
        <v>0.28699856112266137</v>
      </c>
      <c r="CT104" s="78" t="e" cm="1">
        <f t="array" ref="CT104">_xlfn.IFS(
    FALSE, N("Check if X1 shading is ON"),
    $CT$49&lt;&gt;"x", NA(),
    FALSE, N("Check if case is 'LEFT' and x axis value less than z score"),
    AND($CE$68 = "LEFT", $CR104 &lt; IF($CI$68="", 0, $CI$68)), $CS104,
    FALSE, N("Check if case is 'RIGHT' and x axis value greater than z score"),
    AND($CE$68 = "RIGHT", $CR104 &gt; IF($CI$68="", 0, $CI$68)), $CS104,
    FALSE, N("Check if case is 'TWO' and both directions"),
    AND(
        $CE$68 = "TWO",
        OR($CR104 &lt; -ABS($CI$68), $CR104 &gt; ABS($CI$69))
    ), $CS104,
    FALSE, N("Default case: Return NA()"),
    TRUE, NA()
)</f>
        <v>#N/A</v>
      </c>
      <c r="CU104" s="78" t="e" cm="1">
        <f t="array" ref="CU104">_xlfn.IFS(
    FALSE, N("Check if X1 shading is ON"),
    $CT$49&lt;&gt;"x", NA(),
    FALSE, N("Check if case is 'LEFT' and x axis value less than z score"),
    AND($CE$69 = "LEFT", $CR104 &lt; IF($CI$69="", 0, $CI$69)), $CS104,
    FALSE, N("Check if case is 'RIGHT' and x axis value greater than z score"),
    AND($CE$69 = "RIGHT", $CR104 &gt; IF($CI$69="", 0, $CI$69)), $CS104,
    FALSE, N("Default case: Return NA()"),
    TRUE, NA()
)</f>
        <v>#N/A</v>
      </c>
      <c r="CV104" s="78" t="e" cm="1">
        <f t="array" ref="CV104">_xlfn.IFS(
    FALSE, N("Check if X1 shading is ON"),
    $CV$49&lt;&gt;"x", NA(),
    FALSE, N("Check if case is 'LEFT' and x axis value less than z score"),
    AND($CE$72 = "LEFT", $CR104 &lt; IF($CI$72="", 0, $CI$72)), $CS104,
    FALSE, N("Check if case is 'RIGHT' and x axis value greater than z score"),
    AND($CE$72 = "RIGHT", $CR104 &gt; IF($CI$72="", 0, $CI$72)), $CS104,
    FALSE, N("Check if case is 'TWO' and both directions"),
    AND(
        $CE$72 = "TWO",
        OR($CR104 &lt; -ABS($CI$72), $CR104 &gt; ABS($CI$72))
    ), $CS104,
    FALSE, N("Default case: Return NA()"),
    TRUE, NA()
)</f>
        <v>#N/A</v>
      </c>
      <c r="CW104" s="30"/>
      <c r="CX104" s="66">
        <v>-1.1666666666666687</v>
      </c>
      <c r="CY104" s="66">
        <v>0.13400000000000001</v>
      </c>
      <c r="CZ104" s="66">
        <f t="shared" si="36"/>
        <v>0.13400000000000001</v>
      </c>
      <c r="DA104" s="66" t="str">
        <f t="shared" si="37"/>
        <v>x̅</v>
      </c>
    </row>
    <row r="105" spans="1:105" ht="24" customHeight="1" x14ac:dyDescent="0.2">
      <c r="A105"/>
      <c r="B105" s="30"/>
      <c r="C105" s="57" t="s">
        <v>83</v>
      </c>
      <c r="D105" s="58" t="str">
        <f>$E68</f>
        <v>critical value x̅</v>
      </c>
      <c r="E105" s="59" cm="1">
        <f t="array" ref="E105">IFERROR(
   _xlfn.IFS(
       FALSE, N("Use the value of z if it is not empty"),
       $J68&lt;&gt;"", $J68,
       FALSE, N("Calculate (x - μ) / σ if μ, σ, and x are numbers"),
       AND(ISNUMBER($G68), ISNUMBER($H68), ISNUMBER($I68)), ($I68 - $G68) / $H68,
       FALSE, N("Fallback to 0 if no conditions are met"),
       TRUE, 0
   ),
   NA()
)</f>
        <v>2.0452296421327034</v>
      </c>
      <c r="F105" s="59" cm="1">
        <f t="array" ref="F105">IFERROR(
   _xlfn.IFS(
       $F$102&lt;&gt;"x", NA(),
       $J68&lt;&gt;"", MAX(1.1*_xlfn.NORM.S.DIST($J68, FALSE), 0.2)
   ),
   NA()
)</f>
        <v>0.2</v>
      </c>
      <c r="G105" s="60" t="str" cm="1">
        <f t="array" ref="G105">_xlfn.IFS(
            $F68="RIGHT", " &gt; ",
            $F68="LEFT", " &lt; "
        )</f>
        <v xml:space="preserve"> &gt; </v>
      </c>
      <c r="H105" s="60" t="str" cm="1">
        <f t="array" ref="H105">_xlfn.IFS(
            $F68="RIGHT", "⟶",
            $F68="LEFT", "⟵",
             $F68="TWO", "⟵  ⟶",
            TRUE, "⟵ ? ⟶"
        )</f>
        <v>⟶</v>
      </c>
      <c r="I105" s="61" t="str">
        <f>IF(
    AND($I$102="x", $I68&lt;&gt;""),
    $I$57 &amp; G105 &amp;
    TEXT(
        $I68,
        IF(
            N71 = 0,
            "#,##0",
            "#,##0." &amp; REPT("0", N71)
        )
    ),
   ""
)</f>
        <v/>
      </c>
      <c r="J105" s="60" t="str">
        <f>IF(
    AND($J$102="x", $J68&lt;&gt;""),
    "  "&amp;$J$103 &amp; G105 &amp; TEXT($J68, "0.00"),
   ""
)</f>
        <v/>
      </c>
      <c r="K105" s="60" t="str">
        <f>IF(
       AND($K$102="x",$K68&lt;&gt;""),
        " = "&amp;TEXT($K68,"#0.0%"),
        ""
)</f>
        <v xml:space="preserve"> = 2.5%</v>
      </c>
      <c r="L105" s="62" t="str">
        <f>IF($F68="LEFT",H105&amp;" "&amp;D105,D105&amp;" "&amp;H105) &amp; CHAR(10) &amp;
"P( " &amp; I105 &amp; J105 &amp; " )" &amp; K105</f>
        <v>critical value x̅ ⟶
P(  ) = 2.5%</v>
      </c>
      <c r="M105" s="30"/>
      <c r="N105" s="30"/>
      <c r="O105" s="30"/>
      <c r="P105" s="30"/>
      <c r="Q105" s="30"/>
      <c r="R105" s="30"/>
      <c r="S105" s="38">
        <f t="shared" si="32"/>
        <v>-0.70833333333333537</v>
      </c>
      <c r="T105" s="78">
        <f t="shared" si="10"/>
        <v>0.30578997782694178</v>
      </c>
      <c r="U105" s="78" t="e" cm="1">
        <f t="array" ref="U105">_xlfn.IFS(
    FALSE, N("Check if X1 shading is ON"),
    $U$48&lt;&gt;"x", NA(),
    FALSE, N("Check if case is 'LEFT' and x axis value less than z score"),
    AND($F$67 = "LEFT", $S105 &lt; IF($J$67="", 0, $J$67)), $T105,
    FALSE, N("Check if case is 'RIGHT' and x axis value greater than z score"),
    AND($F$67 = "RIGHT", $S105 &gt; IF($J$67="", 0, $J$67)), $T105,
    FALSE, N("Check if case is 'TWO' and both directions"),
    AND(
        $F$67 = "TWO",
        OR($S105 &lt; -ABS($J$67), $S105 &gt; ABS($J$68))
    ), $T105,
    FALSE, N("Default case: Return NA()"),
    TRUE, NA()
)</f>
        <v>#N/A</v>
      </c>
      <c r="V105" s="78" t="e" cm="1">
        <f t="array" ref="V105">_xlfn.IFS(
    FALSE, N("Check if X1 shading is ON"),
    $U$48&lt;&gt;"x", NA(),
    FALSE, N("Check if case is 'LEFT' and x axis value less than z score"),
    AND($F$68 = "LEFT", $S105 &lt; IF($J$68="", 0, $J$68)), $T105,
    FALSE, N("Check if case is 'RIGHT' and x axis value greater than z score"),
    AND($F$68 = "RIGHT", $S105 &gt; IF($J$68="", 0, $J$68)), $T105,
    FALSE, N("Default case: Return NA()"),
    TRUE, NA()
)</f>
        <v>#N/A</v>
      </c>
      <c r="W105" s="78" t="e" cm="1">
        <f t="array" ref="W105">_xlfn.IFS(
    FALSE, N("Check if X1 shading is ON"),
    $W$48&lt;&gt;"x", NA(),
    FALSE, N("Check if case is 'LEFT' and x axis value less than z score"),
    AND($F$71 = "LEFT", $S105 &lt; IF($J$71="", 0, $J$71)), $T105,
    FALSE, N("Check if case is 'RIGHT' and x axis value greater than z score"),
    AND($F$71 = "RIGHT", $S105 &gt; IF($J$71="", 0, $J$71)), $T105,
    FALSE, N("Check if case is 'TWO' and both directions"),
    AND(
        $F$71 = "TWO",
        OR($S105 &lt; -ABS($J$71), $S105 &gt; ABS($J$71))
    ), $T105,
    FALSE, N("Default case: Return NA()"),
    TRUE, NA()
)</f>
        <v>#N/A</v>
      </c>
      <c r="X105" s="30"/>
      <c r="Y105" s="66">
        <v>-0.66666666666666874</v>
      </c>
      <c r="Z105" s="66">
        <v>0.13400000000000001</v>
      </c>
      <c r="AA105" s="66">
        <f t="shared" si="28"/>
        <v>0.13400000000000001</v>
      </c>
      <c r="AB105" s="66" t="str">
        <f t="shared" si="35"/>
        <v>x̅</v>
      </c>
      <c r="CA105" s="30"/>
      <c r="CB105" s="57" t="s">
        <v>82</v>
      </c>
      <c r="CC105" s="58" t="str">
        <f>$CD68</f>
        <v>critical value x̅</v>
      </c>
      <c r="CD105" s="59" cm="1">
        <f t="array" ref="CD105">IFERROR(
   _xlfn.IFS(
       FALSE, N("Use the value of z if it is not empty"),
       $CI68&lt;&gt;"", $CI68,
       FALSE, N("Calculate (x - μ) / σ if μ, σ, and x are numbers"),
       AND(ISNUMBER($CF68), ISNUMBER($CG68), ISNUMBER($CH68)), ($CH68 - $CF68) / $CG68,
       FALSE, N("Fallback to 0 if no conditions are met"),
       TRUE, 0
   ),
   NA()
)</f>
        <v>-2.0452296421327048</v>
      </c>
      <c r="CE105" s="59" cm="1">
        <f t="array" ref="CE105">IFERROR(
   _xlfn.IFS(
       $CE$103&lt;&gt;"x", NA(),
       $CI68&lt;&gt;"", MAX(1.1*_xlfn.NORM.S.DIST($CI68, FALSE), 0.2)
   ),
   NA()
)</f>
        <v>0.2</v>
      </c>
      <c r="CF105" s="60" t="str" cm="1">
        <f t="array" ref="CF105">_xlfn.IFS(
            $CE68="RIGHT", " &gt; ",
            $CE68="LEFT", " &lt; "
        )</f>
        <v xml:space="preserve"> &lt; </v>
      </c>
      <c r="CG105" s="60" t="str" cm="1">
        <f t="array" ref="CG105">_xlfn.IFS(
            $CE68="RIGHT", "⟶",
            $CE68="LEFT", "⟵",
             $CE68="TWO", "⟵  ⟶",
            TRUE, "⟵ ? ⟶"
        )</f>
        <v>⟵</v>
      </c>
      <c r="CH105" s="61" t="str">
        <f>IF(
    AND($CH$103="x", $CH68&lt;&gt;""),
    $CH$58 &amp; CF105 &amp;
    TEXT(
        $CH68,
        IF(
            CM72 = 0,
            "#,##0",
            "#,##0." &amp; REPT("0", CM72)
        )
    ),
   ""
)</f>
        <v/>
      </c>
      <c r="CI105" s="60" t="str">
        <f>IF(
    AND($CI$103="x", $CI68&lt;&gt;""),
    "  "&amp;$CI$104 &amp; CF105 &amp; TEXT($CI68, "0.00"),
   ""
)</f>
        <v/>
      </c>
      <c r="CJ105" s="60" t="str">
        <f>IF(
       AND($CJ$103="x",$CJ68&lt;&gt;""),
        " = "&amp;TEXT($CJ68,"#0.0%"),
        ""
)</f>
        <v xml:space="preserve"> = 2.5%</v>
      </c>
      <c r="CK105" s="62" t="str">
        <f>IF($CE68="LEFT",CG105&amp;" "&amp;CC105,CC105&amp;" "&amp;CG105) &amp; CHAR(10) &amp;
"P( " &amp; CH105 &amp; CI105 &amp; " )" &amp; CJ105</f>
        <v>⟵ critical value x̅
P(  ) = 2.5%</v>
      </c>
      <c r="CL105" s="30"/>
      <c r="CM105" s="30"/>
      <c r="CN105" s="30"/>
      <c r="CO105" s="30"/>
      <c r="CP105" s="30"/>
      <c r="CQ105" s="30"/>
      <c r="CR105" s="38">
        <f t="shared" si="34"/>
        <v>-0.750000000000002</v>
      </c>
      <c r="CS105" s="78">
        <f t="shared" si="33"/>
        <v>0.29649644192968583</v>
      </c>
      <c r="CT105" s="78" t="e" cm="1">
        <f t="array" ref="CT105">_xlfn.IFS(
    FALSE, N("Check if X1 shading is ON"),
    $CT$49&lt;&gt;"x", NA(),
    FALSE, N("Check if case is 'LEFT' and x axis value less than z score"),
    AND($CE$68 = "LEFT", $CR105 &lt; IF($CI$68="", 0, $CI$68)), $CS105,
    FALSE, N("Check if case is 'RIGHT' and x axis value greater than z score"),
    AND($CE$68 = "RIGHT", $CR105 &gt; IF($CI$68="", 0, $CI$68)), $CS105,
    FALSE, N("Check if case is 'TWO' and both directions"),
    AND(
        $CE$68 = "TWO",
        OR($CR105 &lt; -ABS($CI$68), $CR105 &gt; ABS($CI$69))
    ), $CS105,
    FALSE, N("Default case: Return NA()"),
    TRUE, NA()
)</f>
        <v>#N/A</v>
      </c>
      <c r="CU105" s="78" t="e" cm="1">
        <f t="array" ref="CU105">_xlfn.IFS(
    FALSE, N("Check if X1 shading is ON"),
    $CT$49&lt;&gt;"x", NA(),
    FALSE, N("Check if case is 'LEFT' and x axis value less than z score"),
    AND($CE$69 = "LEFT", $CR105 &lt; IF($CI$69="", 0, $CI$69)), $CS105,
    FALSE, N("Check if case is 'RIGHT' and x axis value greater than z score"),
    AND($CE$69 = "RIGHT", $CR105 &gt; IF($CI$69="", 0, $CI$69)), $CS105,
    FALSE, N("Default case: Return NA()"),
    TRUE, NA()
)</f>
        <v>#N/A</v>
      </c>
      <c r="CV105" s="78" t="e" cm="1">
        <f t="array" ref="CV105">_xlfn.IFS(
    FALSE, N("Check if X1 shading is ON"),
    $CV$49&lt;&gt;"x", NA(),
    FALSE, N("Check if case is 'LEFT' and x axis value less than z score"),
    AND($CE$72 = "LEFT", $CR105 &lt; IF($CI$72="", 0, $CI$72)), $CS105,
    FALSE, N("Check if case is 'RIGHT' and x axis value greater than z score"),
    AND($CE$72 = "RIGHT", $CR105 &gt; IF($CI$72="", 0, $CI$72)), $CS105,
    FALSE, N("Check if case is 'TWO' and both directions"),
    AND(
        $CE$72 = "TWO",
        OR($CR105 &lt; -ABS($CI$72), $CR105 &gt; ABS($CI$72))
    ), $CS105,
    FALSE, N("Default case: Return NA()"),
    TRUE, NA()
)</f>
        <v>#N/A</v>
      </c>
      <c r="CW105" s="30"/>
      <c r="CX105" s="66">
        <v>-0.83333333333333526</v>
      </c>
      <c r="CY105" s="66">
        <v>0.13400000000000001</v>
      </c>
      <c r="CZ105" s="66">
        <f t="shared" si="36"/>
        <v>0.13400000000000001</v>
      </c>
      <c r="DA105" s="66" t="str">
        <f t="shared" si="37"/>
        <v>x̅</v>
      </c>
    </row>
    <row r="106" spans="1:105" ht="51" x14ac:dyDescent="0.2">
      <c r="A106"/>
      <c r="B106" s="30"/>
      <c r="C106" s="26"/>
      <c r="D106" s="26"/>
      <c r="E106" s="26"/>
      <c r="F106" s="26"/>
      <c r="G106" s="37"/>
      <c r="H106" s="37"/>
      <c r="I106" s="37"/>
      <c r="J106" s="38"/>
      <c r="K106" s="39"/>
      <c r="L106" s="30"/>
      <c r="M106" s="30"/>
      <c r="N106" s="30"/>
      <c r="O106" s="30"/>
      <c r="P106" s="30"/>
      <c r="Q106" s="30"/>
      <c r="R106" s="30"/>
      <c r="S106" s="38">
        <f t="shared" si="32"/>
        <v>-0.66666666666666874</v>
      </c>
      <c r="T106" s="78">
        <f t="shared" si="10"/>
        <v>0.31483745260416718</v>
      </c>
      <c r="U106" s="78" t="e" cm="1">
        <f t="array" ref="U106">_xlfn.IFS(
    FALSE, N("Check if X1 shading is ON"),
    $U$48&lt;&gt;"x", NA(),
    FALSE, N("Check if case is 'LEFT' and x axis value less than z score"),
    AND($F$67 = "LEFT", $S106 &lt; IF($J$67="", 0, $J$67)), $T106,
    FALSE, N("Check if case is 'RIGHT' and x axis value greater than z score"),
    AND($F$67 = "RIGHT", $S106 &gt; IF($J$67="", 0, $J$67)), $T106,
    FALSE, N("Check if case is 'TWO' and both directions"),
    AND(
        $F$67 = "TWO",
        OR($S106 &lt; -ABS($J$67), $S106 &gt; ABS($J$68))
    ), $T106,
    FALSE, N("Default case: Return NA()"),
    TRUE, NA()
)</f>
        <v>#N/A</v>
      </c>
      <c r="V106" s="78" t="e" cm="1">
        <f t="array" ref="V106">_xlfn.IFS(
    FALSE, N("Check if X1 shading is ON"),
    $U$48&lt;&gt;"x", NA(),
    FALSE, N("Check if case is 'LEFT' and x axis value less than z score"),
    AND($F$68 = "LEFT", $S106 &lt; IF($J$68="", 0, $J$68)), $T106,
    FALSE, N("Check if case is 'RIGHT' and x axis value greater than z score"),
    AND($F$68 = "RIGHT", $S106 &gt; IF($J$68="", 0, $J$68)), $T106,
    FALSE, N("Default case: Return NA()"),
    TRUE, NA()
)</f>
        <v>#N/A</v>
      </c>
      <c r="W106" s="78" t="e" cm="1">
        <f t="array" ref="W106">_xlfn.IFS(
    FALSE, N("Check if X1 shading is ON"),
    $W$48&lt;&gt;"x", NA(),
    FALSE, N("Check if case is 'LEFT' and x axis value less than z score"),
    AND($F$71 = "LEFT", $S106 &lt; IF($J$71="", 0, $J$71)), $T106,
    FALSE, N("Check if case is 'RIGHT' and x axis value greater than z score"),
    AND($F$71 = "RIGHT", $S106 &gt; IF($J$71="", 0, $J$71)), $T106,
    FALSE, N("Check if case is 'TWO' and both directions"),
    AND(
        $F$71 = "TWO",
        OR($S106 &lt; -ABS($J$71), $S106 &gt; ABS($J$71))
    ), $T106,
    FALSE, N("Default case: Return NA()"),
    TRUE, NA()
)</f>
        <v>#N/A</v>
      </c>
      <c r="X106" s="30"/>
      <c r="Y106" s="66">
        <v>-0.50000000000000222</v>
      </c>
      <c r="Z106" s="66">
        <v>0.13400000000000001</v>
      </c>
      <c r="AA106" s="66">
        <f t="shared" si="28"/>
        <v>0.13400000000000001</v>
      </c>
      <c r="AB106" s="66" t="str">
        <f t="shared" si="35"/>
        <v>x̅</v>
      </c>
      <c r="CA106" s="30"/>
      <c r="CB106" s="57" t="s">
        <v>83</v>
      </c>
      <c r="CC106" s="58" t="str">
        <f>$CD69</f>
        <v>critical value x̅</v>
      </c>
      <c r="CD106" s="59" cm="1">
        <f t="array" ref="CD106">IFERROR(
   _xlfn.IFS(
       FALSE, N("Use the value of z if it is not empty"),
       $CI69&lt;&gt;"", $CI69,
       FALSE, N("Calculate (x - μ) / σ if μ, σ, and x are numbers"),
       AND(ISNUMBER($CF69), ISNUMBER($CG69), ISNUMBER($CH69)), ($CH69 - $CF69) / $CG69,
       FALSE, N("Fallback to 0 if no conditions are met"),
       TRUE, 0
   ),
   NA()
)</f>
        <v>2.0452296421327034</v>
      </c>
      <c r="CE106" s="59" cm="1">
        <f t="array" ref="CE106">IFERROR(
   _xlfn.IFS(
       $CE$103&lt;&gt;"x", NA(),
       $CI69&lt;&gt;"", MAX(1.1*_xlfn.NORM.S.DIST($CI69, FALSE), 0.2)
   ),
   NA()
)</f>
        <v>0.2</v>
      </c>
      <c r="CF106" s="60" t="str" cm="1">
        <f t="array" ref="CF106">_xlfn.IFS(
            $CE69="RIGHT", " &gt; ",
            $CE69="LEFT", " &lt; "
        )</f>
        <v xml:space="preserve"> &gt; </v>
      </c>
      <c r="CG106" s="60" t="str" cm="1">
        <f t="array" ref="CG106">_xlfn.IFS(
            $CE69="RIGHT", "⟶",
            $CE69="LEFT", "⟵",
             $CE69="TWO", "⟵  ⟶",
            TRUE, "⟵ ? ⟶"
        )</f>
        <v>⟶</v>
      </c>
      <c r="CH106" s="61" t="str">
        <f>IF(
    AND($CH$103="x", $CH69&lt;&gt;""),
    $CH$58 &amp; CF106 &amp;
    TEXT(
        $CH69,
        IF(
            CM72 = 0,
            "#,##0",
            "#,##0." &amp; REPT("0", CM72)
        )
    ),
   ""
)</f>
        <v/>
      </c>
      <c r="CI106" s="60" t="str">
        <f>IF(
    AND($CI$103="x", $CI69&lt;&gt;""),
    "  "&amp;$CI$104 &amp; CF106 &amp; TEXT($CI69, "0.00"),
   ""
)</f>
        <v/>
      </c>
      <c r="CJ106" s="60" t="str">
        <f>IF(
       AND($CJ$103="x",$CJ69&lt;&gt;""),
        " = "&amp;TEXT($CJ69,"#0.0%"),
        ""
)</f>
        <v xml:space="preserve"> = 2.5%</v>
      </c>
      <c r="CK106" s="62" t="str">
        <f>IF($CE69="LEFT",CG106&amp;" "&amp;CC106,CC106&amp;" "&amp;CG106) &amp; CHAR(10) &amp;
"P( " &amp; CH106 &amp; CI106 &amp; " )" &amp; CJ106</f>
        <v>critical value x̅ ⟶
P(  ) = 2.5%</v>
      </c>
      <c r="CL106" s="30"/>
      <c r="CM106" s="30"/>
      <c r="CN106" s="30"/>
      <c r="CO106" s="30"/>
      <c r="CP106" s="30"/>
      <c r="CQ106" s="30"/>
      <c r="CR106" s="38">
        <f t="shared" si="34"/>
        <v>-0.70833333333333537</v>
      </c>
      <c r="CS106" s="78">
        <f t="shared" si="33"/>
        <v>0.30578997782694178</v>
      </c>
      <c r="CT106" s="78" t="e" cm="1">
        <f t="array" ref="CT106">_xlfn.IFS(
    FALSE, N("Check if X1 shading is ON"),
    $CT$49&lt;&gt;"x", NA(),
    FALSE, N("Check if case is 'LEFT' and x axis value less than z score"),
    AND($CE$68 = "LEFT", $CR106 &lt; IF($CI$68="", 0, $CI$68)), $CS106,
    FALSE, N("Check if case is 'RIGHT' and x axis value greater than z score"),
    AND($CE$68 = "RIGHT", $CR106 &gt; IF($CI$68="", 0, $CI$68)), $CS106,
    FALSE, N("Check if case is 'TWO' and both directions"),
    AND(
        $CE$68 = "TWO",
        OR($CR106 &lt; -ABS($CI$68), $CR106 &gt; ABS($CI$69))
    ), $CS106,
    FALSE, N("Default case: Return NA()"),
    TRUE, NA()
)</f>
        <v>#N/A</v>
      </c>
      <c r="CU106" s="78" t="e" cm="1">
        <f t="array" ref="CU106">_xlfn.IFS(
    FALSE, N("Check if X1 shading is ON"),
    $CT$49&lt;&gt;"x", NA(),
    FALSE, N("Check if case is 'LEFT' and x axis value less than z score"),
    AND($CE$69 = "LEFT", $CR106 &lt; IF($CI$69="", 0, $CI$69)), $CS106,
    FALSE, N("Check if case is 'RIGHT' and x axis value greater than z score"),
    AND($CE$69 = "RIGHT", $CR106 &gt; IF($CI$69="", 0, $CI$69)), $CS106,
    FALSE, N("Default case: Return NA()"),
    TRUE, NA()
)</f>
        <v>#N/A</v>
      </c>
      <c r="CV106" s="78" t="e" cm="1">
        <f t="array" ref="CV106">_xlfn.IFS(
    FALSE, N("Check if X1 shading is ON"),
    $CV$49&lt;&gt;"x", NA(),
    FALSE, N("Check if case is 'LEFT' and x axis value less than z score"),
    AND($CE$72 = "LEFT", $CR106 &lt; IF($CI$72="", 0, $CI$72)), $CS106,
    FALSE, N("Check if case is 'RIGHT' and x axis value greater than z score"),
    AND($CE$72 = "RIGHT", $CR106 &gt; IF($CI$72="", 0, $CI$72)), $CS106,
    FALSE, N("Check if case is 'TWO' and both directions"),
    AND(
        $CE$72 = "TWO",
        OR($CR106 &lt; -ABS($CI$72), $CR106 &gt; ABS($CI$72))
    ), $CS106,
    FALSE, N("Default case: Return NA()"),
    TRUE, NA()
)</f>
        <v>#N/A</v>
      </c>
      <c r="CW106" s="30"/>
      <c r="CX106" s="66">
        <v>-0.66666666666666874</v>
      </c>
      <c r="CY106" s="66">
        <v>0.13400000000000001</v>
      </c>
      <c r="CZ106" s="66">
        <f t="shared" si="36"/>
        <v>0.13400000000000001</v>
      </c>
      <c r="DA106" s="66" t="str">
        <f t="shared" si="37"/>
        <v>x̅</v>
      </c>
    </row>
    <row r="107" spans="1:105" ht="16" x14ac:dyDescent="0.2">
      <c r="A107"/>
      <c r="B107" s="30"/>
      <c r="C107" s="68" t="s">
        <v>70</v>
      </c>
      <c r="D107" s="26"/>
      <c r="E107" s="26"/>
      <c r="F107" s="32" t="str">
        <f>N61</f>
        <v>x</v>
      </c>
      <c r="G107" s="37"/>
      <c r="H107" s="37"/>
      <c r="I107" s="32">
        <f>N64</f>
        <v>0</v>
      </c>
      <c r="J107" s="32">
        <f>N65</f>
        <v>0</v>
      </c>
      <c r="K107" s="32" t="str">
        <f>N62</f>
        <v>x</v>
      </c>
      <c r="L107" s="30"/>
      <c r="M107" s="30"/>
      <c r="N107" s="30"/>
      <c r="O107" s="30"/>
      <c r="P107" s="30"/>
      <c r="Q107" s="30"/>
      <c r="R107" s="30"/>
      <c r="S107" s="38">
        <f t="shared" si="32"/>
        <v>-0.62500000000000211</v>
      </c>
      <c r="T107" s="78">
        <f t="shared" si="10"/>
        <v>0.3235970350629464</v>
      </c>
      <c r="U107" s="78" t="e" cm="1">
        <f t="array" ref="U107">_xlfn.IFS(
    FALSE, N("Check if X1 shading is ON"),
    $U$48&lt;&gt;"x", NA(),
    FALSE, N("Check if case is 'LEFT' and x axis value less than z score"),
    AND($F$67 = "LEFT", $S107 &lt; IF($J$67="", 0, $J$67)), $T107,
    FALSE, N("Check if case is 'RIGHT' and x axis value greater than z score"),
    AND($F$67 = "RIGHT", $S107 &gt; IF($J$67="", 0, $J$67)), $T107,
    FALSE, N("Check if case is 'TWO' and both directions"),
    AND(
        $F$67 = "TWO",
        OR($S107 &lt; -ABS($J$67), $S107 &gt; ABS($J$68))
    ), $T107,
    FALSE, N("Default case: Return NA()"),
    TRUE, NA()
)</f>
        <v>#N/A</v>
      </c>
      <c r="V107" s="78" t="e" cm="1">
        <f t="array" ref="V107">_xlfn.IFS(
    FALSE, N("Check if X1 shading is ON"),
    $U$48&lt;&gt;"x", NA(),
    FALSE, N("Check if case is 'LEFT' and x axis value less than z score"),
    AND($F$68 = "LEFT", $S107 &lt; IF($J$68="", 0, $J$68)), $T107,
    FALSE, N("Check if case is 'RIGHT' and x axis value greater than z score"),
    AND($F$68 = "RIGHT", $S107 &gt; IF($J$68="", 0, $J$68)), $T107,
    FALSE, N("Default case: Return NA()"),
    TRUE, NA()
)</f>
        <v>#N/A</v>
      </c>
      <c r="W107" s="78" t="e" cm="1">
        <f t="array" ref="W107">_xlfn.IFS(
    FALSE, N("Check if X1 shading is ON"),
    $W$48&lt;&gt;"x", NA(),
    FALSE, N("Check if case is 'LEFT' and x axis value less than z score"),
    AND($F$71 = "LEFT", $S107 &lt; IF($J$71="", 0, $J$71)), $T107,
    FALSE, N("Check if case is 'RIGHT' and x axis value greater than z score"),
    AND($F$71 = "RIGHT", $S107 &gt; IF($J$71="", 0, $J$71)), $T107,
    FALSE, N("Check if case is 'TWO' and both directions"),
    AND(
        $F$71 = "TWO",
        OR($S107 &lt; -ABS($J$71), $S107 &gt; ABS($J$71))
    ), $T107,
    FALSE, N("Default case: Return NA()"),
    TRUE, NA()
)</f>
        <v>#N/A</v>
      </c>
      <c r="X107" s="30"/>
      <c r="Y107" s="66">
        <v>-0.33333333333333548</v>
      </c>
      <c r="Z107" s="66">
        <v>0.13400000000000001</v>
      </c>
      <c r="AA107" s="66">
        <f t="shared" si="28"/>
        <v>0.13400000000000001</v>
      </c>
      <c r="AB107" s="66" t="str">
        <f t="shared" si="35"/>
        <v>x̅</v>
      </c>
      <c r="CA107" s="30"/>
      <c r="CB107" s="26"/>
      <c r="CC107" s="26"/>
      <c r="CD107" s="26"/>
      <c r="CE107" s="26"/>
      <c r="CF107" s="37"/>
      <c r="CG107" s="37"/>
      <c r="CH107" s="37"/>
      <c r="CI107" s="38"/>
      <c r="CJ107" s="39"/>
      <c r="CK107" s="30"/>
      <c r="CL107" s="30"/>
      <c r="CM107" s="30"/>
      <c r="CN107" s="30"/>
      <c r="CO107" s="30"/>
      <c r="CP107" s="30"/>
      <c r="CQ107" s="30"/>
      <c r="CR107" s="38">
        <f t="shared" si="34"/>
        <v>-0.66666666666666874</v>
      </c>
      <c r="CS107" s="78">
        <f t="shared" si="33"/>
        <v>0.31483745260416718</v>
      </c>
      <c r="CT107" s="78" t="e" cm="1">
        <f t="array" ref="CT107">_xlfn.IFS(
    FALSE, N("Check if X1 shading is ON"),
    $CT$49&lt;&gt;"x", NA(),
    FALSE, N("Check if case is 'LEFT' and x axis value less than z score"),
    AND($CE$68 = "LEFT", $CR107 &lt; IF($CI$68="", 0, $CI$68)), $CS107,
    FALSE, N("Check if case is 'RIGHT' and x axis value greater than z score"),
    AND($CE$68 = "RIGHT", $CR107 &gt; IF($CI$68="", 0, $CI$68)), $CS107,
    FALSE, N("Check if case is 'TWO' and both directions"),
    AND(
        $CE$68 = "TWO",
        OR($CR107 &lt; -ABS($CI$68), $CR107 &gt; ABS($CI$69))
    ), $CS107,
    FALSE, N("Default case: Return NA()"),
    TRUE, NA()
)</f>
        <v>#N/A</v>
      </c>
      <c r="CU107" s="78" t="e" cm="1">
        <f t="array" ref="CU107">_xlfn.IFS(
    FALSE, N("Check if X1 shading is ON"),
    $CT$49&lt;&gt;"x", NA(),
    FALSE, N("Check if case is 'LEFT' and x axis value less than z score"),
    AND($CE$69 = "LEFT", $CR107 &lt; IF($CI$69="", 0, $CI$69)), $CS107,
    FALSE, N("Check if case is 'RIGHT' and x axis value greater than z score"),
    AND($CE$69 = "RIGHT", $CR107 &gt; IF($CI$69="", 0, $CI$69)), $CS107,
    FALSE, N("Default case: Return NA()"),
    TRUE, NA()
)</f>
        <v>#N/A</v>
      </c>
      <c r="CV107" s="78" t="e" cm="1">
        <f t="array" ref="CV107">_xlfn.IFS(
    FALSE, N("Check if X1 shading is ON"),
    $CV$49&lt;&gt;"x", NA(),
    FALSE, N("Check if case is 'LEFT' and x axis value less than z score"),
    AND($CE$72 = "LEFT", $CR107 &lt; IF($CI$72="", 0, $CI$72)), $CS107,
    FALSE, N("Check if case is 'RIGHT' and x axis value greater than z score"),
    AND($CE$72 = "RIGHT", $CR107 &gt; IF($CI$72="", 0, $CI$72)), $CS107,
    FALSE, N("Check if case is 'TWO' and both directions"),
    AND(
        $CE$72 = "TWO",
        OR($CR107 &lt; -ABS($CI$72), $CR107 &gt; ABS($CI$72))
    ), $CS107,
    FALSE, N("Default case: Return NA()"),
    TRUE, NA()
)</f>
        <v>#N/A</v>
      </c>
      <c r="CW107" s="30"/>
      <c r="CX107" s="66">
        <v>-0.50000000000000222</v>
      </c>
      <c r="CY107" s="66">
        <v>0.13400000000000001</v>
      </c>
      <c r="CZ107" s="66">
        <f t="shared" si="36"/>
        <v>0.13400000000000001</v>
      </c>
      <c r="DA107" s="66" t="str">
        <f t="shared" si="37"/>
        <v>x̅</v>
      </c>
    </row>
    <row r="108" spans="1:105" ht="16" x14ac:dyDescent="0.2">
      <c r="A108"/>
      <c r="B108" s="30"/>
      <c r="C108" s="26"/>
      <c r="D108" s="26"/>
      <c r="E108" s="54" t="s">
        <v>1</v>
      </c>
      <c r="F108" s="55" t="s">
        <v>2</v>
      </c>
      <c r="G108" s="49" t="s">
        <v>35</v>
      </c>
      <c r="H108" s="52" t="s">
        <v>36</v>
      </c>
      <c r="I108" s="51" t="s">
        <v>1</v>
      </c>
      <c r="J108" s="51" t="str">
        <f>J103</f>
        <v>t</v>
      </c>
      <c r="K108" s="56" t="s">
        <v>37</v>
      </c>
      <c r="L108" s="35" t="s">
        <v>8</v>
      </c>
      <c r="M108" s="30"/>
      <c r="N108" s="30"/>
      <c r="O108" s="30"/>
      <c r="P108" s="30"/>
      <c r="Q108" s="30"/>
      <c r="R108" s="30"/>
      <c r="S108" s="38">
        <f t="shared" si="32"/>
        <v>-0.58333333333333548</v>
      </c>
      <c r="T108" s="78">
        <f t="shared" si="10"/>
        <v>0.33202710550851261</v>
      </c>
      <c r="U108" s="78" t="e" cm="1">
        <f t="array" ref="U108">_xlfn.IFS(
    FALSE, N("Check if X1 shading is ON"),
    $U$48&lt;&gt;"x", NA(),
    FALSE, N("Check if case is 'LEFT' and x axis value less than z score"),
    AND($F$67 = "LEFT", $S108 &lt; IF($J$67="", 0, $J$67)), $T108,
    FALSE, N("Check if case is 'RIGHT' and x axis value greater than z score"),
    AND($F$67 = "RIGHT", $S108 &gt; IF($J$67="", 0, $J$67)), $T108,
    FALSE, N("Check if case is 'TWO' and both directions"),
    AND(
        $F$67 = "TWO",
        OR($S108 &lt; -ABS($J$67), $S108 &gt; ABS($J$68))
    ), $T108,
    FALSE, N("Default case: Return NA()"),
    TRUE, NA()
)</f>
        <v>#N/A</v>
      </c>
      <c r="V108" s="78" t="e" cm="1">
        <f t="array" ref="V108">_xlfn.IFS(
    FALSE, N("Check if X1 shading is ON"),
    $U$48&lt;&gt;"x", NA(),
    FALSE, N("Check if case is 'LEFT' and x axis value less than z score"),
    AND($F$68 = "LEFT", $S108 &lt; IF($J$68="", 0, $J$68)), $T108,
    FALSE, N("Check if case is 'RIGHT' and x axis value greater than z score"),
    AND($F$68 = "RIGHT", $S108 &gt; IF($J$68="", 0, $J$68)), $T108,
    FALSE, N("Default case: Return NA()"),
    TRUE, NA()
)</f>
        <v>#N/A</v>
      </c>
      <c r="W108" s="78" t="e" cm="1">
        <f t="array" ref="W108">_xlfn.IFS(
    FALSE, N("Check if X1 shading is ON"),
    $W$48&lt;&gt;"x", NA(),
    FALSE, N("Check if case is 'LEFT' and x axis value less than z score"),
    AND($F$71 = "LEFT", $S108 &lt; IF($J$71="", 0, $J$71)), $T108,
    FALSE, N("Check if case is 'RIGHT' and x axis value greater than z score"),
    AND($F$71 = "RIGHT", $S108 &gt; IF($J$71="", 0, $J$71)), $T108,
    FALSE, N("Check if case is 'TWO' and both directions"),
    AND(
        $F$71 = "TWO",
        OR($S108 &lt; -ABS($J$71), $S108 &gt; ABS($J$71))
    ), $T108,
    FALSE, N("Default case: Return NA()"),
    TRUE, NA()
)</f>
        <v>#N/A</v>
      </c>
      <c r="X108" s="30"/>
      <c r="Y108" s="66">
        <v>-0.16666666666666879</v>
      </c>
      <c r="Z108" s="66">
        <v>0.13400000000000001</v>
      </c>
      <c r="AA108" s="66">
        <f t="shared" si="28"/>
        <v>0.13400000000000001</v>
      </c>
      <c r="AB108" s="66" t="str">
        <f t="shared" si="35"/>
        <v>x̅</v>
      </c>
      <c r="CA108" s="30"/>
      <c r="CB108" s="68" t="s">
        <v>70</v>
      </c>
      <c r="CC108" s="26"/>
      <c r="CD108" s="26"/>
      <c r="CE108" s="32" t="str">
        <f>CM62</f>
        <v>x</v>
      </c>
      <c r="CF108" s="37"/>
      <c r="CG108" s="37"/>
      <c r="CH108" s="32">
        <f>CM65</f>
        <v>0</v>
      </c>
      <c r="CI108" s="32">
        <f>CM66</f>
        <v>0</v>
      </c>
      <c r="CJ108" s="32" t="str">
        <f>CM63</f>
        <v>x</v>
      </c>
      <c r="CK108" s="30"/>
      <c r="CL108" s="30"/>
      <c r="CM108" s="30"/>
      <c r="CN108" s="30"/>
      <c r="CO108" s="30"/>
      <c r="CP108" s="30"/>
      <c r="CQ108" s="30"/>
      <c r="CR108" s="38">
        <f t="shared" si="34"/>
        <v>-0.62500000000000211</v>
      </c>
      <c r="CS108" s="78">
        <f t="shared" si="33"/>
        <v>0.3235970350629464</v>
      </c>
      <c r="CT108" s="78" t="e" cm="1">
        <f t="array" ref="CT108">_xlfn.IFS(
    FALSE, N("Check if X1 shading is ON"),
    $CT$49&lt;&gt;"x", NA(),
    FALSE, N("Check if case is 'LEFT' and x axis value less than z score"),
    AND($CE$68 = "LEFT", $CR108 &lt; IF($CI$68="", 0, $CI$68)), $CS108,
    FALSE, N("Check if case is 'RIGHT' and x axis value greater than z score"),
    AND($CE$68 = "RIGHT", $CR108 &gt; IF($CI$68="", 0, $CI$68)), $CS108,
    FALSE, N("Check if case is 'TWO' and both directions"),
    AND(
        $CE$68 = "TWO",
        OR($CR108 &lt; -ABS($CI$68), $CR108 &gt; ABS($CI$69))
    ), $CS108,
    FALSE, N("Default case: Return NA()"),
    TRUE, NA()
)</f>
        <v>#N/A</v>
      </c>
      <c r="CU108" s="78" t="e" cm="1">
        <f t="array" ref="CU108">_xlfn.IFS(
    FALSE, N("Check if X1 shading is ON"),
    $CT$49&lt;&gt;"x", NA(),
    FALSE, N("Check if case is 'LEFT' and x axis value less than z score"),
    AND($CE$69 = "LEFT", $CR108 &lt; IF($CI$69="", 0, $CI$69)), $CS108,
    FALSE, N("Check if case is 'RIGHT' and x axis value greater than z score"),
    AND($CE$69 = "RIGHT", $CR108 &gt; IF($CI$69="", 0, $CI$69)), $CS108,
    FALSE, N("Default case: Return NA()"),
    TRUE, NA()
)</f>
        <v>#N/A</v>
      </c>
      <c r="CV108" s="78" t="e" cm="1">
        <f t="array" ref="CV108">_xlfn.IFS(
    FALSE, N("Check if X1 shading is ON"),
    $CV$49&lt;&gt;"x", NA(),
    FALSE, N("Check if case is 'LEFT' and x axis value less than z score"),
    AND($CE$72 = "LEFT", $CR108 &lt; IF($CI$72="", 0, $CI$72)), $CS108,
    FALSE, N("Check if case is 'RIGHT' and x axis value greater than z score"),
    AND($CE$72 = "RIGHT", $CR108 &gt; IF($CI$72="", 0, $CI$72)), $CS108,
    FALSE, N("Check if case is 'TWO' and both directions"),
    AND(
        $CE$72 = "TWO",
        OR($CR108 &lt; -ABS($CI$72), $CR108 &gt; ABS($CI$72))
    ), $CS108,
    FALSE, N("Default case: Return NA()"),
    TRUE, NA()
)</f>
        <v>#N/A</v>
      </c>
      <c r="CW108" s="30"/>
      <c r="CX108" s="66">
        <v>-0.33333333333333548</v>
      </c>
      <c r="CY108" s="66">
        <v>0.13400000000000001</v>
      </c>
      <c r="CZ108" s="66">
        <f t="shared" si="36"/>
        <v>0.13400000000000001</v>
      </c>
      <c r="DA108" s="66" t="str">
        <f t="shared" si="37"/>
        <v>x̅</v>
      </c>
    </row>
    <row r="109" spans="1:105" ht="68" x14ac:dyDescent="0.2">
      <c r="A109"/>
      <c r="B109" s="30"/>
      <c r="C109" s="57" t="s">
        <v>84</v>
      </c>
      <c r="D109" s="63" t="str">
        <f>E71</f>
        <v>new sample x̅</v>
      </c>
      <c r="E109" s="59">
        <f>IFERROR(
   MAX(-3.9, MIN(3.9,
       _xlfn.IFS(
           FALSE, N("Check if the Case display is ON"),
           F70&lt;&gt;"x", NA(),
           FALSE, N("Use the value of z if it is not empty"),
           J71&lt;&gt;"", J71,
           FALSE, N("Calculate (x - μ) / σ if μ, σ, and x are numbers"),
           AND(ISNUMBER(G71), ISNUMBER(H71), ISNUMBER(I71)), (I71 - G71) / H71,
           FALSE, N("Fallback to 0 if no conditions are met"),
           TRUE, 0
       )
   )),
   NA()
)</f>
        <v>2.6771342990070459</v>
      </c>
      <c r="F109" s="59" cm="1">
        <f t="array" ref="F109">IFERROR(
   _xlfn.IFS(
       F107&lt;&gt;"x", NA(),
       J71&lt;&gt;"", MAX(1.1*_xlfn.NORM.S.DIST(J71, FALSE), 0.1)
   ),
   NA()
)</f>
        <v>0.1</v>
      </c>
      <c r="G109" s="60" t="str" cm="1">
        <f t="array" ref="G109">_xlfn.IFS(
            $F71="RIGHT", " &gt; ",
            $F71="LEFT", " &lt; "
        )</f>
        <v xml:space="preserve"> &gt; </v>
      </c>
      <c r="H109" s="60" t="str" cm="1">
        <f t="array" ref="H109">_xlfn.IFS(
            F71="RIGHT", "⟶",
            F71="LEFT", "⟵",
            TRUE, "⟵ ? ⟶"
        )</f>
        <v>⟶</v>
      </c>
      <c r="I109" s="61" t="str">
        <f>IF(
    AND(I107="x", I71&lt;&gt;""),
    $I$66 &amp; G109 &amp;
    TEXT(
        I71,
        IF(
            N71 = 0,
            "#,##0",
            "#,##0." &amp; REPT("0", N71)
        )
    ),
 ""
)</f>
        <v/>
      </c>
      <c r="J109" s="60" t="str">
        <f>IF(
    AND(J107="x", J71&lt;&gt;""),
    " "&amp; J108 &amp; G109 &amp; TEXT(J71, "0.00"),
   ""
)</f>
        <v/>
      </c>
      <c r="K109" s="60" t="str">
        <f>IF(
       AND($K107="x",K71&lt;&gt;""),
        " = "&amp;TEXT(K71,"#0.0%"),
       ""
)</f>
        <v xml:space="preserve"> = 0.6%</v>
      </c>
      <c r="L109" s="62" t="str">
        <f>IF(F71="LEFT",H109&amp;" "&amp;D109,D109&amp;" "&amp;H109) &amp; CHAR(10) &amp;
"P( " &amp; I109 &amp; J109 &amp; " )" &amp; K109</f>
        <v>new sample x̅ ⟶
P(  ) = 0.6%</v>
      </c>
      <c r="M109" s="30"/>
      <c r="N109" s="30"/>
      <c r="O109" s="30"/>
      <c r="P109" s="30"/>
      <c r="Q109" s="30"/>
      <c r="R109" s="30"/>
      <c r="S109" s="38">
        <f t="shared" si="32"/>
        <v>-0.54166666666666885</v>
      </c>
      <c r="T109" s="78">
        <f t="shared" si="10"/>
        <v>0.34008659262477625</v>
      </c>
      <c r="U109" s="78" t="e" cm="1">
        <f t="array" ref="U109">_xlfn.IFS(
    FALSE, N("Check if X1 shading is ON"),
    $U$48&lt;&gt;"x", NA(),
    FALSE, N("Check if case is 'LEFT' and x axis value less than z score"),
    AND($F$67 = "LEFT", $S109 &lt; IF($J$67="", 0, $J$67)), $T109,
    FALSE, N("Check if case is 'RIGHT' and x axis value greater than z score"),
    AND($F$67 = "RIGHT", $S109 &gt; IF($J$67="", 0, $J$67)), $T109,
    FALSE, N("Check if case is 'TWO' and both directions"),
    AND(
        $F$67 = "TWO",
        OR($S109 &lt; -ABS($J$67), $S109 &gt; ABS($J$68))
    ), $T109,
    FALSE, N("Default case: Return NA()"),
    TRUE, NA()
)</f>
        <v>#N/A</v>
      </c>
      <c r="V109" s="78" t="e" cm="1">
        <f t="array" ref="V109">_xlfn.IFS(
    FALSE, N("Check if X1 shading is ON"),
    $U$48&lt;&gt;"x", NA(),
    FALSE, N("Check if case is 'LEFT' and x axis value less than z score"),
    AND($F$68 = "LEFT", $S109 &lt; IF($J$68="", 0, $J$68)), $T109,
    FALSE, N("Check if case is 'RIGHT' and x axis value greater than z score"),
    AND($F$68 = "RIGHT", $S109 &gt; IF($J$68="", 0, $J$68)), $T109,
    FALSE, N("Default case: Return NA()"),
    TRUE, NA()
)</f>
        <v>#N/A</v>
      </c>
      <c r="W109" s="78" t="e" cm="1">
        <f t="array" ref="W109">_xlfn.IFS(
    FALSE, N("Check if X1 shading is ON"),
    $W$48&lt;&gt;"x", NA(),
    FALSE, N("Check if case is 'LEFT' and x axis value less than z score"),
    AND($F$71 = "LEFT", $S109 &lt; IF($J$71="", 0, $J$71)), $T109,
    FALSE, N("Check if case is 'RIGHT' and x axis value greater than z score"),
    AND($F$71 = "RIGHT", $S109 &gt; IF($J$71="", 0, $J$71)), $T109,
    FALSE, N("Check if case is 'TWO' and both directions"),
    AND(
        $F$71 = "TWO",
        OR($S109 &lt; -ABS($J$71), $S109 &gt; ABS($J$71))
    ), $T109,
    FALSE, N("Default case: Return NA()"),
    TRUE, NA()
)</f>
        <v>#N/A</v>
      </c>
      <c r="X109" s="30"/>
      <c r="Y109" s="66">
        <v>0.16666666666666449</v>
      </c>
      <c r="Z109" s="66">
        <v>0.13400000000000001</v>
      </c>
      <c r="AA109" s="66">
        <f t="shared" si="28"/>
        <v>0.13400000000000001</v>
      </c>
      <c r="AB109" s="66" t="str">
        <f t="shared" si="35"/>
        <v>x̅</v>
      </c>
      <c r="CA109" s="30"/>
      <c r="CB109" s="26"/>
      <c r="CC109" s="26"/>
      <c r="CD109" s="54" t="s">
        <v>1</v>
      </c>
      <c r="CE109" s="55" t="s">
        <v>2</v>
      </c>
      <c r="CF109" s="49" t="s">
        <v>35</v>
      </c>
      <c r="CG109" s="52" t="s">
        <v>36</v>
      </c>
      <c r="CH109" s="51" t="s">
        <v>1</v>
      </c>
      <c r="CI109" s="51" t="str">
        <f>CI104</f>
        <v>t</v>
      </c>
      <c r="CJ109" s="56" t="s">
        <v>37</v>
      </c>
      <c r="CK109" s="35" t="s">
        <v>8</v>
      </c>
      <c r="CL109" s="30"/>
      <c r="CM109" s="30"/>
      <c r="CN109" s="30"/>
      <c r="CO109" s="30"/>
      <c r="CP109" s="30"/>
      <c r="CQ109" s="30"/>
      <c r="CR109" s="38">
        <f t="shared" si="34"/>
        <v>-0.58333333333333548</v>
      </c>
      <c r="CS109" s="78">
        <f t="shared" si="33"/>
        <v>0.33202710550851261</v>
      </c>
      <c r="CT109" s="78" t="e" cm="1">
        <f t="array" ref="CT109">_xlfn.IFS(
    FALSE, N("Check if X1 shading is ON"),
    $CT$49&lt;&gt;"x", NA(),
    FALSE, N("Check if case is 'LEFT' and x axis value less than z score"),
    AND($CE$68 = "LEFT", $CR109 &lt; IF($CI$68="", 0, $CI$68)), $CS109,
    FALSE, N("Check if case is 'RIGHT' and x axis value greater than z score"),
    AND($CE$68 = "RIGHT", $CR109 &gt; IF($CI$68="", 0, $CI$68)), $CS109,
    FALSE, N("Check if case is 'TWO' and both directions"),
    AND(
        $CE$68 = "TWO",
        OR($CR109 &lt; -ABS($CI$68), $CR109 &gt; ABS($CI$69))
    ), $CS109,
    FALSE, N("Default case: Return NA()"),
    TRUE, NA()
)</f>
        <v>#N/A</v>
      </c>
      <c r="CU109" s="78" t="e" cm="1">
        <f t="array" ref="CU109">_xlfn.IFS(
    FALSE, N("Check if X1 shading is ON"),
    $CT$49&lt;&gt;"x", NA(),
    FALSE, N("Check if case is 'LEFT' and x axis value less than z score"),
    AND($CE$69 = "LEFT", $CR109 &lt; IF($CI$69="", 0, $CI$69)), $CS109,
    FALSE, N("Check if case is 'RIGHT' and x axis value greater than z score"),
    AND($CE$69 = "RIGHT", $CR109 &gt; IF($CI$69="", 0, $CI$69)), $CS109,
    FALSE, N("Default case: Return NA()"),
    TRUE, NA()
)</f>
        <v>#N/A</v>
      </c>
      <c r="CV109" s="78" t="e" cm="1">
        <f t="array" ref="CV109">_xlfn.IFS(
    FALSE, N("Check if X1 shading is ON"),
    $CV$49&lt;&gt;"x", NA(),
    FALSE, N("Check if case is 'LEFT' and x axis value less than z score"),
    AND($CE$72 = "LEFT", $CR109 &lt; IF($CI$72="", 0, $CI$72)), $CS109,
    FALSE, N("Check if case is 'RIGHT' and x axis value greater than z score"),
    AND($CE$72 = "RIGHT", $CR109 &gt; IF($CI$72="", 0, $CI$72)), $CS109,
    FALSE, N("Check if case is 'TWO' and both directions"),
    AND(
        $CE$72 = "TWO",
        OR($CR109 &lt; -ABS($CI$72), $CR109 &gt; ABS($CI$72))
    ), $CS109,
    FALSE, N("Default case: Return NA()"),
    TRUE, NA()
)</f>
        <v>#N/A</v>
      </c>
      <c r="CW109" s="30"/>
      <c r="CX109" s="66">
        <v>-0.16666666666666879</v>
      </c>
      <c r="CY109" s="66">
        <v>0.13400000000000001</v>
      </c>
      <c r="CZ109" s="66">
        <f t="shared" si="36"/>
        <v>0.13400000000000001</v>
      </c>
      <c r="DA109" s="66" t="str">
        <f t="shared" si="37"/>
        <v>x̅</v>
      </c>
    </row>
    <row r="110" spans="1:105" ht="68" x14ac:dyDescent="0.2">
      <c r="A110"/>
      <c r="B110" s="30"/>
      <c r="C110" s="26"/>
      <c r="D110" s="66"/>
      <c r="E110" s="66"/>
      <c r="F110" s="26"/>
      <c r="G110" s="26"/>
      <c r="H110" s="26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8">
        <f t="shared" si="32"/>
        <v>-0.50000000000000222</v>
      </c>
      <c r="T110" s="78">
        <f t="shared" si="10"/>
        <v>0.34773531689290865</v>
      </c>
      <c r="U110" s="78" t="e" cm="1">
        <f t="array" ref="U110">_xlfn.IFS(
    FALSE, N("Check if X1 shading is ON"),
    $U$48&lt;&gt;"x", NA(),
    FALSE, N("Check if case is 'LEFT' and x axis value less than z score"),
    AND($F$67 = "LEFT", $S110 &lt; IF($J$67="", 0, $J$67)), $T110,
    FALSE, N("Check if case is 'RIGHT' and x axis value greater than z score"),
    AND($F$67 = "RIGHT", $S110 &gt; IF($J$67="", 0, $J$67)), $T110,
    FALSE, N("Check if case is 'TWO' and both directions"),
    AND(
        $F$67 = "TWO",
        OR($S110 &lt; -ABS($J$67), $S110 &gt; ABS($J$68))
    ), $T110,
    FALSE, N("Default case: Return NA()"),
    TRUE, NA()
)</f>
        <v>#N/A</v>
      </c>
      <c r="V110" s="78" t="e" cm="1">
        <f t="array" ref="V110">_xlfn.IFS(
    FALSE, N("Check if X1 shading is ON"),
    $U$48&lt;&gt;"x", NA(),
    FALSE, N("Check if case is 'LEFT' and x axis value less than z score"),
    AND($F$68 = "LEFT", $S110 &lt; IF($J$68="", 0, $J$68)), $T110,
    FALSE, N("Check if case is 'RIGHT' and x axis value greater than z score"),
    AND($F$68 = "RIGHT", $S110 &gt; IF($J$68="", 0, $J$68)), $T110,
    FALSE, N("Default case: Return NA()"),
    TRUE, NA()
)</f>
        <v>#N/A</v>
      </c>
      <c r="W110" s="78" t="e" cm="1">
        <f t="array" ref="W110">_xlfn.IFS(
    FALSE, N("Check if X1 shading is ON"),
    $W$48&lt;&gt;"x", NA(),
    FALSE, N("Check if case is 'LEFT' and x axis value less than z score"),
    AND($F$71 = "LEFT", $S110 &lt; IF($J$71="", 0, $J$71)), $T110,
    FALSE, N("Check if case is 'RIGHT' and x axis value greater than z score"),
    AND($F$71 = "RIGHT", $S110 &gt; IF($J$71="", 0, $J$71)), $T110,
    FALSE, N("Check if case is 'TWO' and both directions"),
    AND(
        $F$71 = "TWO",
        OR($S110 &lt; -ABS($J$71), $S110 &gt; ABS($J$71))
    ), $T110,
    FALSE, N("Default case: Return NA()"),
    TRUE, NA()
)</f>
        <v>#N/A</v>
      </c>
      <c r="X110" s="30"/>
      <c r="Y110" s="66">
        <v>0.33333333333333115</v>
      </c>
      <c r="Z110" s="66">
        <v>0.13400000000000001</v>
      </c>
      <c r="AA110" s="66">
        <f t="shared" si="28"/>
        <v>0.13400000000000001</v>
      </c>
      <c r="AB110" s="66" t="str">
        <f t="shared" si="35"/>
        <v>x̅</v>
      </c>
      <c r="CA110" s="30"/>
      <c r="CB110" s="57" t="s">
        <v>84</v>
      </c>
      <c r="CC110" s="63" t="str">
        <f>CD72</f>
        <v>new sample x̅</v>
      </c>
      <c r="CD110" s="59">
        <f>IFERROR(
   MAX(-3.9, MIN(3.9,
       _xlfn.IFS(
           FALSE, N("Check if the Case display is ON"),
           CE71&lt;&gt;"x", NA(),
           FALSE, N("Use the value of z if it is not empty"),
           CI72&lt;&gt;"", CI72,
           FALSE, N("Calculate (x - μ) / σ if μ, σ, and x are numbers"),
           AND(ISNUMBER(CF72), ISNUMBER(CG72), ISNUMBER(CH72)), (CH72 - CF72) / CG72,
           FALSE, N("Fallback to 0 if no conditions are met"),
           TRUE, 0
       )
   )),
   NA()
)</f>
        <v>2.6771342990070459</v>
      </c>
      <c r="CE110" s="59" cm="1">
        <f t="array" ref="CE110">IFERROR(
   _xlfn.IFS(
       CE108&lt;&gt;"x", NA(),
       CI72&lt;&gt;"", MAX(1.1*_xlfn.NORM.S.DIST(CI72, FALSE), 0.1)
   ),
   NA()
)</f>
        <v>0.1</v>
      </c>
      <c r="CF110" s="60" t="str" cm="1">
        <f t="array" ref="CF110">_xlfn.IFS(
            $CE72="RIGHT", " &gt; ",
            $CE72="LEFT", " &lt; "
        )</f>
        <v xml:space="preserve"> &gt; </v>
      </c>
      <c r="CG110" s="60" t="str" cm="1">
        <f t="array" ref="CG110">_xlfn.IFS(
            CE72="RIGHT", "⟶",
            CE72="LEFT", "⟵",
            TRUE, "⟵ ? ⟶"
        )</f>
        <v>⟶</v>
      </c>
      <c r="CH110" s="61" t="str">
        <f>IF(
    AND(CH108="x", CH72&lt;&gt;""),
    $CH$67 &amp; CF110 &amp;
    TEXT(
        CH72,
        IF(
            CM72 = 0,
            "#,##0",
            "#,##0." &amp; REPT("0", CM72)
        )
    ),
 ""
)</f>
        <v/>
      </c>
      <c r="CI110" s="60" t="str">
        <f>IF(
    AND(CI108="x", CI72&lt;&gt;""),
    " "&amp; CI109 &amp; CF110 &amp; TEXT(CI72, "0.00"),
   ""
)</f>
        <v/>
      </c>
      <c r="CJ110" s="60" t="str">
        <f>IF(
       AND($CJ108="x",CJ72&lt;&gt;""),
        " = "&amp;TEXT(CJ72,"#0.0%"),
       ""
)</f>
        <v xml:space="preserve"> = 0.6%</v>
      </c>
      <c r="CK110" s="62" t="str">
        <f>IF(CE72="LEFT",CG110&amp;" "&amp;CC110,CC110&amp;" "&amp;CG110) &amp; CHAR(10) &amp;
"P( " &amp; CH110 &amp; CI110 &amp; " )" &amp; CJ110</f>
        <v>new sample x̅ ⟶
P(  ) = 0.6%</v>
      </c>
      <c r="CL110" s="30"/>
      <c r="CM110" s="30"/>
      <c r="CN110" s="30"/>
      <c r="CO110" s="30"/>
      <c r="CP110" s="30"/>
      <c r="CQ110" s="30"/>
      <c r="CR110" s="38">
        <f t="shared" si="34"/>
        <v>-0.54166666666666885</v>
      </c>
      <c r="CS110" s="78">
        <f t="shared" si="33"/>
        <v>0.34008659262477625</v>
      </c>
      <c r="CT110" s="78" t="e" cm="1">
        <f t="array" ref="CT110">_xlfn.IFS(
    FALSE, N("Check if X1 shading is ON"),
    $CT$49&lt;&gt;"x", NA(),
    FALSE, N("Check if case is 'LEFT' and x axis value less than z score"),
    AND($CE$68 = "LEFT", $CR110 &lt; IF($CI$68="", 0, $CI$68)), $CS110,
    FALSE, N("Check if case is 'RIGHT' and x axis value greater than z score"),
    AND($CE$68 = "RIGHT", $CR110 &gt; IF($CI$68="", 0, $CI$68)), $CS110,
    FALSE, N("Check if case is 'TWO' and both directions"),
    AND(
        $CE$68 = "TWO",
        OR($CR110 &lt; -ABS($CI$68), $CR110 &gt; ABS($CI$69))
    ), $CS110,
    FALSE, N("Default case: Return NA()"),
    TRUE, NA()
)</f>
        <v>#N/A</v>
      </c>
      <c r="CU110" s="78" t="e" cm="1">
        <f t="array" ref="CU110">_xlfn.IFS(
    FALSE, N("Check if X1 shading is ON"),
    $CT$49&lt;&gt;"x", NA(),
    FALSE, N("Check if case is 'LEFT' and x axis value less than z score"),
    AND($CE$69 = "LEFT", $CR110 &lt; IF($CI$69="", 0, $CI$69)), $CS110,
    FALSE, N("Check if case is 'RIGHT' and x axis value greater than z score"),
    AND($CE$69 = "RIGHT", $CR110 &gt; IF($CI$69="", 0, $CI$69)), $CS110,
    FALSE, N("Default case: Return NA()"),
    TRUE, NA()
)</f>
        <v>#N/A</v>
      </c>
      <c r="CV110" s="78" t="e" cm="1">
        <f t="array" ref="CV110">_xlfn.IFS(
    FALSE, N("Check if X1 shading is ON"),
    $CV$49&lt;&gt;"x", NA(),
    FALSE, N("Check if case is 'LEFT' and x axis value less than z score"),
    AND($CE$72 = "LEFT", $CR110 &lt; IF($CI$72="", 0, $CI$72)), $CS110,
    FALSE, N("Check if case is 'RIGHT' and x axis value greater than z score"),
    AND($CE$72 = "RIGHT", $CR110 &gt; IF($CI$72="", 0, $CI$72)), $CS110,
    FALSE, N("Check if case is 'TWO' and both directions"),
    AND(
        $CE$72 = "TWO",
        OR($CR110 &lt; -ABS($CI$72), $CR110 &gt; ABS($CI$72))
    ), $CS110,
    FALSE, N("Default case: Return NA()"),
    TRUE, NA()
)</f>
        <v>#N/A</v>
      </c>
      <c r="CW110" s="30"/>
      <c r="CX110" s="66">
        <v>0.16666666666666449</v>
      </c>
      <c r="CY110" s="66">
        <v>0.13400000000000001</v>
      </c>
      <c r="CZ110" s="66">
        <f t="shared" si="36"/>
        <v>0.13400000000000001</v>
      </c>
      <c r="DA110" s="66" t="str">
        <f t="shared" si="37"/>
        <v>x̅</v>
      </c>
    </row>
    <row r="111" spans="1:105" ht="16" x14ac:dyDescent="0.2">
      <c r="A111"/>
      <c r="B111" s="30"/>
      <c r="C111" s="26"/>
      <c r="D111" s="66"/>
      <c r="E111" s="66"/>
      <c r="F111" s="26"/>
      <c r="G111" s="26"/>
      <c r="H111" s="26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8">
        <f t="shared" si="32"/>
        <v>-0.45833333333333554</v>
      </c>
      <c r="T111" s="78">
        <f t="shared" si="10"/>
        <v>0.35493433646244138</v>
      </c>
      <c r="U111" s="78" t="e" cm="1">
        <f t="array" ref="U111">_xlfn.IFS(
    FALSE, N("Check if X1 shading is ON"),
    $U$48&lt;&gt;"x", NA(),
    FALSE, N("Check if case is 'LEFT' and x axis value less than z score"),
    AND($F$67 = "LEFT", $S111 &lt; IF($J$67="", 0, $J$67)), $T111,
    FALSE, N("Check if case is 'RIGHT' and x axis value greater than z score"),
    AND($F$67 = "RIGHT", $S111 &gt; IF($J$67="", 0, $J$67)), $T111,
    FALSE, N("Check if case is 'TWO' and both directions"),
    AND(
        $F$67 = "TWO",
        OR($S111 &lt; -ABS($J$67), $S111 &gt; ABS($J$68))
    ), $T111,
    FALSE, N("Default case: Return NA()"),
    TRUE, NA()
)</f>
        <v>#N/A</v>
      </c>
      <c r="V111" s="78" t="e" cm="1">
        <f t="array" ref="V111">_xlfn.IFS(
    FALSE, N("Check if X1 shading is ON"),
    $U$48&lt;&gt;"x", NA(),
    FALSE, N("Check if case is 'LEFT' and x axis value less than z score"),
    AND($F$68 = "LEFT", $S111 &lt; IF($J$68="", 0, $J$68)), $T111,
    FALSE, N("Check if case is 'RIGHT' and x axis value greater than z score"),
    AND($F$68 = "RIGHT", $S111 &gt; IF($J$68="", 0, $J$68)), $T111,
    FALSE, N("Default case: Return NA()"),
    TRUE, NA()
)</f>
        <v>#N/A</v>
      </c>
      <c r="W111" s="78" t="e" cm="1">
        <f t="array" ref="W111">_xlfn.IFS(
    FALSE, N("Check if X1 shading is ON"),
    $W$48&lt;&gt;"x", NA(),
    FALSE, N("Check if case is 'LEFT' and x axis value less than z score"),
    AND($F$71 = "LEFT", $S111 &lt; IF($J$71="", 0, $J$71)), $T111,
    FALSE, N("Check if case is 'RIGHT' and x axis value greater than z score"),
    AND($F$71 = "RIGHT", $S111 &gt; IF($J$71="", 0, $J$71)), $T111,
    FALSE, N("Check if case is 'TWO' and both directions"),
    AND(
        $F$71 = "TWO",
        OR($S111 &lt; -ABS($J$71), $S111 &gt; ABS($J$71))
    ), $T111,
    FALSE, N("Default case: Return NA()"),
    TRUE, NA()
)</f>
        <v>#N/A</v>
      </c>
      <c r="X111" s="30"/>
      <c r="Y111" s="66">
        <v>0.49999999999999789</v>
      </c>
      <c r="Z111" s="66">
        <v>0.13400000000000001</v>
      </c>
      <c r="AA111" s="66">
        <f t="shared" si="28"/>
        <v>0.13400000000000001</v>
      </c>
      <c r="AB111" s="66" t="str">
        <f t="shared" si="35"/>
        <v>x̅</v>
      </c>
      <c r="CA111" s="30"/>
      <c r="CB111" s="26"/>
      <c r="CC111" s="66"/>
      <c r="CD111" s="66"/>
      <c r="CE111" s="26"/>
      <c r="CF111" s="26"/>
      <c r="CG111" s="26"/>
      <c r="CH111" s="30"/>
      <c r="CI111" s="30"/>
      <c r="CJ111" s="30"/>
      <c r="CK111" s="30"/>
      <c r="CL111" s="30"/>
      <c r="CM111" s="30"/>
      <c r="CN111" s="30"/>
      <c r="CO111" s="30"/>
      <c r="CP111" s="30"/>
      <c r="CQ111" s="30"/>
      <c r="CR111" s="38">
        <f t="shared" si="34"/>
        <v>-0.50000000000000222</v>
      </c>
      <c r="CS111" s="78">
        <f t="shared" si="33"/>
        <v>0.34773531689290865</v>
      </c>
      <c r="CT111" s="78" t="e" cm="1">
        <f t="array" ref="CT111">_xlfn.IFS(
    FALSE, N("Check if X1 shading is ON"),
    $CT$49&lt;&gt;"x", NA(),
    FALSE, N("Check if case is 'LEFT' and x axis value less than z score"),
    AND($CE$68 = "LEFT", $CR111 &lt; IF($CI$68="", 0, $CI$68)), $CS111,
    FALSE, N("Check if case is 'RIGHT' and x axis value greater than z score"),
    AND($CE$68 = "RIGHT", $CR111 &gt; IF($CI$68="", 0, $CI$68)), $CS111,
    FALSE, N("Check if case is 'TWO' and both directions"),
    AND(
        $CE$68 = "TWO",
        OR($CR111 &lt; -ABS($CI$68), $CR111 &gt; ABS($CI$69))
    ), $CS111,
    FALSE, N("Default case: Return NA()"),
    TRUE, NA()
)</f>
        <v>#N/A</v>
      </c>
      <c r="CU111" s="78" t="e" cm="1">
        <f t="array" ref="CU111">_xlfn.IFS(
    FALSE, N("Check if X1 shading is ON"),
    $CT$49&lt;&gt;"x", NA(),
    FALSE, N("Check if case is 'LEFT' and x axis value less than z score"),
    AND($CE$69 = "LEFT", $CR111 &lt; IF($CI$69="", 0, $CI$69)), $CS111,
    FALSE, N("Check if case is 'RIGHT' and x axis value greater than z score"),
    AND($CE$69 = "RIGHT", $CR111 &gt; IF($CI$69="", 0, $CI$69)), $CS111,
    FALSE, N("Default case: Return NA()"),
    TRUE, NA()
)</f>
        <v>#N/A</v>
      </c>
      <c r="CV111" s="78" t="e" cm="1">
        <f t="array" ref="CV111">_xlfn.IFS(
    FALSE, N("Check if X1 shading is ON"),
    $CV$49&lt;&gt;"x", NA(),
    FALSE, N("Check if case is 'LEFT' and x axis value less than z score"),
    AND($CE$72 = "LEFT", $CR111 &lt; IF($CI$72="", 0, $CI$72)), $CS111,
    FALSE, N("Check if case is 'RIGHT' and x axis value greater than z score"),
    AND($CE$72 = "RIGHT", $CR111 &gt; IF($CI$72="", 0, $CI$72)), $CS111,
    FALSE, N("Check if case is 'TWO' and both directions"),
    AND(
        $CE$72 = "TWO",
        OR($CR111 &lt; -ABS($CI$72), $CR111 &gt; ABS($CI$72))
    ), $CS111,
    FALSE, N("Default case: Return NA()"),
    TRUE, NA()
)</f>
        <v>#N/A</v>
      </c>
      <c r="CW111" s="30"/>
      <c r="CX111" s="66">
        <v>0.33333333333333115</v>
      </c>
      <c r="CY111" s="66">
        <v>0.13400000000000001</v>
      </c>
      <c r="CZ111" s="66">
        <f t="shared" si="36"/>
        <v>0.13400000000000001</v>
      </c>
      <c r="DA111" s="66" t="str">
        <f t="shared" si="37"/>
        <v>x̅</v>
      </c>
    </row>
    <row r="112" spans="1:105" ht="19" x14ac:dyDescent="0.25">
      <c r="A112"/>
      <c r="B112" s="30"/>
      <c r="C112" s="77" t="s">
        <v>44</v>
      </c>
      <c r="D112" s="66"/>
      <c r="E112" s="66"/>
      <c r="F112" s="26"/>
      <c r="G112" s="26"/>
      <c r="H112" s="26"/>
      <c r="I112" s="30"/>
      <c r="J112" s="133" t="s">
        <v>101</v>
      </c>
      <c r="K112" s="8"/>
      <c r="L112" s="8"/>
      <c r="M112" s="8"/>
      <c r="N112" s="8"/>
      <c r="O112" s="8"/>
      <c r="P112" s="30"/>
      <c r="Q112" s="8"/>
      <c r="R112" s="30"/>
      <c r="S112" s="38">
        <f t="shared" si="32"/>
        <v>-0.41666666666666885</v>
      </c>
      <c r="T112" s="78">
        <f t="shared" si="10"/>
        <v>0.36164629119515912</v>
      </c>
      <c r="U112" s="78" t="e" cm="1">
        <f t="array" ref="U112">_xlfn.IFS(
    FALSE, N("Check if X1 shading is ON"),
    $U$48&lt;&gt;"x", NA(),
    FALSE, N("Check if case is 'LEFT' and x axis value less than z score"),
    AND($F$67 = "LEFT", $S112 &lt; IF($J$67="", 0, $J$67)), $T112,
    FALSE, N("Check if case is 'RIGHT' and x axis value greater than z score"),
    AND($F$67 = "RIGHT", $S112 &gt; IF($J$67="", 0, $J$67)), $T112,
    FALSE, N("Check if case is 'TWO' and both directions"),
    AND(
        $F$67 = "TWO",
        OR($S112 &lt; -ABS($J$67), $S112 &gt; ABS($J$68))
    ), $T112,
    FALSE, N("Default case: Return NA()"),
    TRUE, NA()
)</f>
        <v>#N/A</v>
      </c>
      <c r="V112" s="78" t="e" cm="1">
        <f t="array" ref="V112">_xlfn.IFS(
    FALSE, N("Check if X1 shading is ON"),
    $U$48&lt;&gt;"x", NA(),
    FALSE, N("Check if case is 'LEFT' and x axis value less than z score"),
    AND($F$68 = "LEFT", $S112 &lt; IF($J$68="", 0, $J$68)), $T112,
    FALSE, N("Check if case is 'RIGHT' and x axis value greater than z score"),
    AND($F$68 = "RIGHT", $S112 &gt; IF($J$68="", 0, $J$68)), $T112,
    FALSE, N("Default case: Return NA()"),
    TRUE, NA()
)</f>
        <v>#N/A</v>
      </c>
      <c r="W112" s="78" t="e" cm="1">
        <f t="array" ref="W112">_xlfn.IFS(
    FALSE, N("Check if X1 shading is ON"),
    $W$48&lt;&gt;"x", NA(),
    FALSE, N("Check if case is 'LEFT' and x axis value less than z score"),
    AND($F$71 = "LEFT", $S112 &lt; IF($J$71="", 0, $J$71)), $T112,
    FALSE, N("Check if case is 'RIGHT' and x axis value greater than z score"),
    AND($F$71 = "RIGHT", $S112 &gt; IF($J$71="", 0, $J$71)), $T112,
    FALSE, N("Check if case is 'TWO' and both directions"),
    AND(
        $F$71 = "TWO",
        OR($S112 &lt; -ABS($J$71), $S112 &gt; ABS($J$71))
    ), $T112,
    FALSE, N("Default case: Return NA()"),
    TRUE, NA()
)</f>
        <v>#N/A</v>
      </c>
      <c r="X112" s="30"/>
      <c r="Y112" s="66">
        <v>0.66666666666666441</v>
      </c>
      <c r="Z112" s="66">
        <v>0.13400000000000001</v>
      </c>
      <c r="AA112" s="66">
        <f t="shared" si="28"/>
        <v>0.13400000000000001</v>
      </c>
      <c r="AB112" s="66" t="str">
        <f t="shared" si="35"/>
        <v>x̅</v>
      </c>
      <c r="CA112" s="30"/>
      <c r="CB112" s="26"/>
      <c r="CC112" s="66"/>
      <c r="CD112" s="66"/>
      <c r="CE112" s="26"/>
      <c r="CF112" s="26"/>
      <c r="CG112" s="26"/>
      <c r="CH112" s="30"/>
      <c r="CI112" s="30"/>
      <c r="CJ112" s="30"/>
      <c r="CK112" s="30"/>
      <c r="CL112" s="30"/>
      <c r="CM112" s="30"/>
      <c r="CN112" s="30"/>
      <c r="CO112" s="30"/>
      <c r="CP112" s="30"/>
      <c r="CQ112" s="30"/>
      <c r="CR112" s="38">
        <f t="shared" si="34"/>
        <v>-0.45833333333333554</v>
      </c>
      <c r="CS112" s="78">
        <f t="shared" si="33"/>
        <v>0.35493433646244138</v>
      </c>
      <c r="CT112" s="78" t="e" cm="1">
        <f t="array" ref="CT112">_xlfn.IFS(
    FALSE, N("Check if X1 shading is ON"),
    $CT$49&lt;&gt;"x", NA(),
    FALSE, N("Check if case is 'LEFT' and x axis value less than z score"),
    AND($CE$68 = "LEFT", $CR112 &lt; IF($CI$68="", 0, $CI$68)), $CS112,
    FALSE, N("Check if case is 'RIGHT' and x axis value greater than z score"),
    AND($CE$68 = "RIGHT", $CR112 &gt; IF($CI$68="", 0, $CI$68)), $CS112,
    FALSE, N("Check if case is 'TWO' and both directions"),
    AND(
        $CE$68 = "TWO",
        OR($CR112 &lt; -ABS($CI$68), $CR112 &gt; ABS($CI$69))
    ), $CS112,
    FALSE, N("Default case: Return NA()"),
    TRUE, NA()
)</f>
        <v>#N/A</v>
      </c>
      <c r="CU112" s="78" t="e" cm="1">
        <f t="array" ref="CU112">_xlfn.IFS(
    FALSE, N("Check if X1 shading is ON"),
    $CT$49&lt;&gt;"x", NA(),
    FALSE, N("Check if case is 'LEFT' and x axis value less than z score"),
    AND($CE$69 = "LEFT", $CR112 &lt; IF($CI$69="", 0, $CI$69)), $CS112,
    FALSE, N("Check if case is 'RIGHT' and x axis value greater than z score"),
    AND($CE$69 = "RIGHT", $CR112 &gt; IF($CI$69="", 0, $CI$69)), $CS112,
    FALSE, N("Default case: Return NA()"),
    TRUE, NA()
)</f>
        <v>#N/A</v>
      </c>
      <c r="CV112" s="78" t="e" cm="1">
        <f t="array" ref="CV112">_xlfn.IFS(
    FALSE, N("Check if X1 shading is ON"),
    $CV$49&lt;&gt;"x", NA(),
    FALSE, N("Check if case is 'LEFT' and x axis value less than z score"),
    AND($CE$72 = "LEFT", $CR112 &lt; IF($CI$72="", 0, $CI$72)), $CS112,
    FALSE, N("Check if case is 'RIGHT' and x axis value greater than z score"),
    AND($CE$72 = "RIGHT", $CR112 &gt; IF($CI$72="", 0, $CI$72)), $CS112,
    FALSE, N("Check if case is 'TWO' and both directions"),
    AND(
        $CE$72 = "TWO",
        OR($CR112 &lt; -ABS($CI$72), $CR112 &gt; ABS($CI$72))
    ), $CS112,
    FALSE, N("Default case: Return NA()"),
    TRUE, NA()
)</f>
        <v>#N/A</v>
      </c>
      <c r="CW112" s="30"/>
      <c r="CX112" s="66">
        <v>0.49999999999999789</v>
      </c>
      <c r="CY112" s="66">
        <v>0.13400000000000001</v>
      </c>
      <c r="CZ112" s="66">
        <f t="shared" si="36"/>
        <v>0.13400000000000001</v>
      </c>
      <c r="DA112" s="66" t="str">
        <f t="shared" si="37"/>
        <v>x̅</v>
      </c>
    </row>
    <row r="113" spans="1:105" ht="19" x14ac:dyDescent="0.25">
      <c r="A113"/>
      <c r="B113" s="30"/>
      <c r="C113" s="35" t="s">
        <v>40</v>
      </c>
      <c r="D113" s="70" t="s">
        <v>41</v>
      </c>
      <c r="E113" s="35" t="s">
        <v>45</v>
      </c>
      <c r="F113" s="35" t="s">
        <v>46</v>
      </c>
      <c r="G113" s="35" t="s">
        <v>91</v>
      </c>
      <c r="H113" s="35" t="s">
        <v>47</v>
      </c>
      <c r="I113" s="30"/>
      <c r="J113" s="66" t="str">
        <f>M47</f>
        <v>Margin of error</v>
      </c>
      <c r="K113" s="104">
        <f>N47</f>
        <v>0.91675474460491091</v>
      </c>
      <c r="L113" s="26"/>
      <c r="M113" s="8"/>
      <c r="N113" s="8"/>
      <c r="O113" s="8"/>
      <c r="P113" s="8"/>
      <c r="Q113" s="8"/>
      <c r="R113" s="30"/>
      <c r="S113" s="38">
        <f t="shared" si="32"/>
        <v>-0.37500000000000216</v>
      </c>
      <c r="T113" s="78">
        <f t="shared" si="10"/>
        <v>0.36783574048247636</v>
      </c>
      <c r="U113" s="78" t="e" cm="1">
        <f t="array" ref="U113">_xlfn.IFS(
    FALSE, N("Check if X1 shading is ON"),
    $U$48&lt;&gt;"x", NA(),
    FALSE, N("Check if case is 'LEFT' and x axis value less than z score"),
    AND($F$67 = "LEFT", $S113 &lt; IF($J$67="", 0, $J$67)), $T113,
    FALSE, N("Check if case is 'RIGHT' and x axis value greater than z score"),
    AND($F$67 = "RIGHT", $S113 &gt; IF($J$67="", 0, $J$67)), $T113,
    FALSE, N("Check if case is 'TWO' and both directions"),
    AND(
        $F$67 = "TWO",
        OR($S113 &lt; -ABS($J$67), $S113 &gt; ABS($J$68))
    ), $T113,
    FALSE, N("Default case: Return NA()"),
    TRUE, NA()
)</f>
        <v>#N/A</v>
      </c>
      <c r="V113" s="78" t="e" cm="1">
        <f t="array" ref="V113">_xlfn.IFS(
    FALSE, N("Check if X1 shading is ON"),
    $U$48&lt;&gt;"x", NA(),
    FALSE, N("Check if case is 'LEFT' and x axis value less than z score"),
    AND($F$68 = "LEFT", $S113 &lt; IF($J$68="", 0, $J$68)), $T113,
    FALSE, N("Check if case is 'RIGHT' and x axis value greater than z score"),
    AND($F$68 = "RIGHT", $S113 &gt; IF($J$68="", 0, $J$68)), $T113,
    FALSE, N("Default case: Return NA()"),
    TRUE, NA()
)</f>
        <v>#N/A</v>
      </c>
      <c r="W113" s="78" t="e" cm="1">
        <f t="array" ref="W113">_xlfn.IFS(
    FALSE, N("Check if X1 shading is ON"),
    $W$48&lt;&gt;"x", NA(),
    FALSE, N("Check if case is 'LEFT' and x axis value less than z score"),
    AND($F$71 = "LEFT", $S113 &lt; IF($J$71="", 0, $J$71)), $T113,
    FALSE, N("Check if case is 'RIGHT' and x axis value greater than z score"),
    AND($F$71 = "RIGHT", $S113 &gt; IF($J$71="", 0, $J$71)), $T113,
    FALSE, N("Check if case is 'TWO' and both directions"),
    AND(
        $F$71 = "TWO",
        OR($S113 &lt; -ABS($J$71), $S113 &gt; ABS($J$71))
    ), $T113,
    FALSE, N("Default case: Return NA()"),
    TRUE, NA()
)</f>
        <v>#N/A</v>
      </c>
      <c r="X113" s="30"/>
      <c r="Y113" s="66">
        <v>0.83333333333333093</v>
      </c>
      <c r="Z113" s="66">
        <v>0.13400000000000001</v>
      </c>
      <c r="AA113" s="66">
        <f t="shared" si="28"/>
        <v>0.13400000000000001</v>
      </c>
      <c r="AB113" s="66" t="str">
        <f t="shared" si="35"/>
        <v>x̅</v>
      </c>
      <c r="CA113" s="30"/>
      <c r="CB113" s="77" t="s">
        <v>44</v>
      </c>
      <c r="CC113" s="66"/>
      <c r="CD113" s="66"/>
      <c r="CE113" s="26"/>
      <c r="CF113" s="26"/>
      <c r="CG113" s="26"/>
      <c r="CH113" s="30"/>
      <c r="CI113" s="133" t="s">
        <v>101</v>
      </c>
      <c r="CJ113" s="8"/>
      <c r="CK113" s="8"/>
      <c r="CL113" s="8"/>
      <c r="CM113" s="8"/>
      <c r="CN113" s="8"/>
      <c r="CO113" s="30"/>
      <c r="CP113" s="8"/>
      <c r="CQ113" s="30"/>
      <c r="CR113" s="38">
        <f t="shared" si="34"/>
        <v>-0.41666666666666885</v>
      </c>
      <c r="CS113" s="78">
        <f t="shared" si="33"/>
        <v>0.36164629119515912</v>
      </c>
      <c r="CT113" s="78" t="e" cm="1">
        <f t="array" ref="CT113">_xlfn.IFS(
    FALSE, N("Check if X1 shading is ON"),
    $CT$49&lt;&gt;"x", NA(),
    FALSE, N("Check if case is 'LEFT' and x axis value less than z score"),
    AND($CE$68 = "LEFT", $CR113 &lt; IF($CI$68="", 0, $CI$68)), $CS113,
    FALSE, N("Check if case is 'RIGHT' and x axis value greater than z score"),
    AND($CE$68 = "RIGHT", $CR113 &gt; IF($CI$68="", 0, $CI$68)), $CS113,
    FALSE, N("Check if case is 'TWO' and both directions"),
    AND(
        $CE$68 = "TWO",
        OR($CR113 &lt; -ABS($CI$68), $CR113 &gt; ABS($CI$69))
    ), $CS113,
    FALSE, N("Default case: Return NA()"),
    TRUE, NA()
)</f>
        <v>#N/A</v>
      </c>
      <c r="CU113" s="78" t="e" cm="1">
        <f t="array" ref="CU113">_xlfn.IFS(
    FALSE, N("Check if X1 shading is ON"),
    $CT$49&lt;&gt;"x", NA(),
    FALSE, N("Check if case is 'LEFT' and x axis value less than z score"),
    AND($CE$69 = "LEFT", $CR113 &lt; IF($CI$69="", 0, $CI$69)), $CS113,
    FALSE, N("Check if case is 'RIGHT' and x axis value greater than z score"),
    AND($CE$69 = "RIGHT", $CR113 &gt; IF($CI$69="", 0, $CI$69)), $CS113,
    FALSE, N("Default case: Return NA()"),
    TRUE, NA()
)</f>
        <v>#N/A</v>
      </c>
      <c r="CV113" s="78" t="e" cm="1">
        <f t="array" ref="CV113">_xlfn.IFS(
    FALSE, N("Check if X1 shading is ON"),
    $CV$49&lt;&gt;"x", NA(),
    FALSE, N("Check if case is 'LEFT' and x axis value less than z score"),
    AND($CE$72 = "LEFT", $CR113 &lt; IF($CI$72="", 0, $CI$72)), $CS113,
    FALSE, N("Check if case is 'RIGHT' and x axis value greater than z score"),
    AND($CE$72 = "RIGHT", $CR113 &gt; IF($CI$72="", 0, $CI$72)), $CS113,
    FALSE, N("Check if case is 'TWO' and both directions"),
    AND(
        $CE$72 = "TWO",
        OR($CR113 &lt; -ABS($CI$72), $CR113 &gt; ABS($CI$72))
    ), $CS113,
    FALSE, N("Default case: Return NA()"),
    TRUE, NA()
)</f>
        <v>#N/A</v>
      </c>
      <c r="CW113" s="30"/>
      <c r="CX113" s="66">
        <v>0.66666666666666441</v>
      </c>
      <c r="CY113" s="66">
        <v>0.13400000000000001</v>
      </c>
      <c r="CZ113" s="66">
        <f t="shared" si="36"/>
        <v>0.13400000000000001</v>
      </c>
      <c r="DA113" s="66" t="str">
        <f t="shared" si="37"/>
        <v>x̅</v>
      </c>
    </row>
    <row r="114" spans="1:105" ht="17" x14ac:dyDescent="0.2">
      <c r="A114"/>
      <c r="B114" s="30"/>
      <c r="C114" s="82" t="str">
        <f>N55</f>
        <v>x</v>
      </c>
      <c r="D114" s="66">
        <f>IF(C114="x",-0.02,NA())</f>
        <v>-0.02</v>
      </c>
      <c r="E114" s="26">
        <v>-4</v>
      </c>
      <c r="F114" s="26">
        <f>IF(
    ISNA(C114),
    NA(),
    D114
)</f>
        <v>-0.02</v>
      </c>
      <c r="G114" s="66"/>
      <c r="H114" s="35"/>
      <c r="I114" s="30"/>
      <c r="J114" s="66"/>
      <c r="K114" s="66"/>
      <c r="L114" s="35" t="s">
        <v>107</v>
      </c>
      <c r="M114" s="8"/>
      <c r="N114" s="8"/>
      <c r="O114" s="8"/>
      <c r="P114" s="8"/>
      <c r="Q114" s="8"/>
      <c r="R114" s="30"/>
      <c r="S114" s="38">
        <f t="shared" si="32"/>
        <v>-0.33333333333333548</v>
      </c>
      <c r="T114" s="78">
        <f t="shared" si="10"/>
        <v>0.37346949039154692</v>
      </c>
      <c r="U114" s="78" t="e" cm="1">
        <f t="array" ref="U114">_xlfn.IFS(
    FALSE, N("Check if X1 shading is ON"),
    $U$48&lt;&gt;"x", NA(),
    FALSE, N("Check if case is 'LEFT' and x axis value less than z score"),
    AND($F$67 = "LEFT", $S114 &lt; IF($J$67="", 0, $J$67)), $T114,
    FALSE, N("Check if case is 'RIGHT' and x axis value greater than z score"),
    AND($F$67 = "RIGHT", $S114 &gt; IF($J$67="", 0, $J$67)), $T114,
    FALSE, N("Check if case is 'TWO' and both directions"),
    AND(
        $F$67 = "TWO",
        OR($S114 &lt; -ABS($J$67), $S114 &gt; ABS($J$68))
    ), $T114,
    FALSE, N("Default case: Return NA()"),
    TRUE, NA()
)</f>
        <v>#N/A</v>
      </c>
      <c r="V114" s="78" t="e" cm="1">
        <f t="array" ref="V114">_xlfn.IFS(
    FALSE, N("Check if X1 shading is ON"),
    $U$48&lt;&gt;"x", NA(),
    FALSE, N("Check if case is 'LEFT' and x axis value less than z score"),
    AND($F$68 = "LEFT", $S114 &lt; IF($J$68="", 0, $J$68)), $T114,
    FALSE, N("Check if case is 'RIGHT' and x axis value greater than z score"),
    AND($F$68 = "RIGHT", $S114 &gt; IF($J$68="", 0, $J$68)), $T114,
    FALSE, N("Default case: Return NA()"),
    TRUE, NA()
)</f>
        <v>#N/A</v>
      </c>
      <c r="W114" s="78" t="e" cm="1">
        <f t="array" ref="W114">_xlfn.IFS(
    FALSE, N("Check if X1 shading is ON"),
    $W$48&lt;&gt;"x", NA(),
    FALSE, N("Check if case is 'LEFT' and x axis value less than z score"),
    AND($F$71 = "LEFT", $S114 &lt; IF($J$71="", 0, $J$71)), $T114,
    FALSE, N("Check if case is 'RIGHT' and x axis value greater than z score"),
    AND($F$71 = "RIGHT", $S114 &gt; IF($J$71="", 0, $J$71)), $T114,
    FALSE, N("Check if case is 'TWO' and both directions"),
    AND(
        $F$71 = "TWO",
        OR($S114 &lt; -ABS($J$71), $S114 &gt; ABS($J$71))
    ), $T114,
    FALSE, N("Default case: Return NA()"),
    TRUE, NA()
)</f>
        <v>#N/A</v>
      </c>
      <c r="X114" s="30"/>
      <c r="Y114" s="66">
        <v>1.1666666666666643</v>
      </c>
      <c r="Z114" s="66">
        <v>0.13400000000000001</v>
      </c>
      <c r="AA114" s="66">
        <f t="shared" si="28"/>
        <v>0.13400000000000001</v>
      </c>
      <c r="AB114" s="66" t="str">
        <f t="shared" si="35"/>
        <v>x̅</v>
      </c>
      <c r="CA114" s="30"/>
      <c r="CB114" s="35" t="s">
        <v>40</v>
      </c>
      <c r="CC114" s="70" t="s">
        <v>41</v>
      </c>
      <c r="CD114" s="35" t="s">
        <v>45</v>
      </c>
      <c r="CE114" s="35" t="s">
        <v>46</v>
      </c>
      <c r="CF114" s="35" t="s">
        <v>91</v>
      </c>
      <c r="CG114" s="35" t="s">
        <v>47</v>
      </c>
      <c r="CH114" s="30"/>
      <c r="CI114" s="66" t="str">
        <f>CL48</f>
        <v>Margin of error</v>
      </c>
      <c r="CJ114" s="104">
        <f>CM48</f>
        <v>0.91675474460491091</v>
      </c>
      <c r="CK114" s="26"/>
      <c r="CL114" s="8"/>
      <c r="CM114" s="8"/>
      <c r="CN114" s="8"/>
      <c r="CO114" s="8"/>
      <c r="CP114" s="8"/>
      <c r="CQ114" s="30"/>
      <c r="CR114" s="38">
        <f t="shared" si="34"/>
        <v>-0.37500000000000216</v>
      </c>
      <c r="CS114" s="78">
        <f t="shared" si="33"/>
        <v>0.36783574048247636</v>
      </c>
      <c r="CT114" s="78" t="e" cm="1">
        <f t="array" ref="CT114">_xlfn.IFS(
    FALSE, N("Check if X1 shading is ON"),
    $CT$49&lt;&gt;"x", NA(),
    FALSE, N("Check if case is 'LEFT' and x axis value less than z score"),
    AND($CE$68 = "LEFT", $CR114 &lt; IF($CI$68="", 0, $CI$68)), $CS114,
    FALSE, N("Check if case is 'RIGHT' and x axis value greater than z score"),
    AND($CE$68 = "RIGHT", $CR114 &gt; IF($CI$68="", 0, $CI$68)), $CS114,
    FALSE, N("Check if case is 'TWO' and both directions"),
    AND(
        $CE$68 = "TWO",
        OR($CR114 &lt; -ABS($CI$68), $CR114 &gt; ABS($CI$69))
    ), $CS114,
    FALSE, N("Default case: Return NA()"),
    TRUE, NA()
)</f>
        <v>#N/A</v>
      </c>
      <c r="CU114" s="78" t="e" cm="1">
        <f t="array" ref="CU114">_xlfn.IFS(
    FALSE, N("Check if X1 shading is ON"),
    $CT$49&lt;&gt;"x", NA(),
    FALSE, N("Check if case is 'LEFT' and x axis value less than z score"),
    AND($CE$69 = "LEFT", $CR114 &lt; IF($CI$69="", 0, $CI$69)), $CS114,
    FALSE, N("Check if case is 'RIGHT' and x axis value greater than z score"),
    AND($CE$69 = "RIGHT", $CR114 &gt; IF($CI$69="", 0, $CI$69)), $CS114,
    FALSE, N("Default case: Return NA()"),
    TRUE, NA()
)</f>
        <v>#N/A</v>
      </c>
      <c r="CV114" s="78" t="e" cm="1">
        <f t="array" ref="CV114">_xlfn.IFS(
    FALSE, N("Check if X1 shading is ON"),
    $CV$49&lt;&gt;"x", NA(),
    FALSE, N("Check if case is 'LEFT' and x axis value less than z score"),
    AND($CE$72 = "LEFT", $CR114 &lt; IF($CI$72="", 0, $CI$72)), $CS114,
    FALSE, N("Check if case is 'RIGHT' and x axis value greater than z score"),
    AND($CE$72 = "RIGHT", $CR114 &gt; IF($CI$72="", 0, $CI$72)), $CS114,
    FALSE, N("Check if case is 'TWO' and both directions"),
    AND(
        $CE$72 = "TWO",
        OR($CR114 &lt; -ABS($CI$72), $CR114 &gt; ABS($CI$72))
    ), $CS114,
    FALSE, N("Default case: Return NA()"),
    TRUE, NA()
)</f>
        <v>#N/A</v>
      </c>
      <c r="CW114" s="30"/>
      <c r="CX114" s="66">
        <v>0.83333333333333093</v>
      </c>
      <c r="CY114" s="66">
        <v>0.13400000000000001</v>
      </c>
      <c r="CZ114" s="66">
        <f t="shared" si="36"/>
        <v>0.13400000000000001</v>
      </c>
      <c r="DA114" s="66" t="str">
        <f t="shared" si="37"/>
        <v>x̅</v>
      </c>
    </row>
    <row r="115" spans="1:105" ht="17" x14ac:dyDescent="0.2">
      <c r="A115"/>
      <c r="B115" s="30"/>
      <c r="C115" s="26"/>
      <c r="D115" s="66"/>
      <c r="E115" s="26">
        <f t="shared" ref="E115:E121" si="38">E114+1</f>
        <v>-3</v>
      </c>
      <c r="F115" s="26">
        <f t="shared" ref="F115:F121" si="39">F114</f>
        <v>-0.02</v>
      </c>
      <c r="G115" s="66" t="str">
        <f>E115&amp;$J$66</f>
        <v>-3t</v>
      </c>
      <c r="H115" s="78">
        <f t="shared" ref="H115:H121" si="40">IF($C$114="x",_xlfn.NORM.S.DIST(E115,FALSE),NA())</f>
        <v>4.4318484119380075E-3</v>
      </c>
      <c r="I115" s="30"/>
      <c r="J115" s="66" t="str">
        <f>M48</f>
        <v>lower bound</v>
      </c>
      <c r="K115" s="104">
        <f>N48</f>
        <v>80.283245255395087</v>
      </c>
      <c r="L115" s="38">
        <f>(K115-$G$71)/$H$71</f>
        <v>0.63190465687433062</v>
      </c>
      <c r="M115" s="8"/>
      <c r="N115" s="8"/>
      <c r="O115" s="8"/>
      <c r="P115" s="8"/>
      <c r="Q115" s="8"/>
      <c r="R115" s="30"/>
      <c r="S115" s="38">
        <f t="shared" ref="S115:S146" si="41">S114+$R$52</f>
        <v>-0.29166666666666879</v>
      </c>
      <c r="T115" s="78">
        <f t="shared" ref="T115:T178" si="42">IF(
    LEFT($D$67,1) ="T",
    _xlfn.T.DIST(S115, $C$67-1, FALSE),
    _xlfn.NORM.S.DIST(S115, FALSE)
)</f>
        <v>0.37851690572757207</v>
      </c>
      <c r="U115" s="78" t="e" cm="1">
        <f t="array" ref="U115">_xlfn.IFS(
    FALSE, N("Check if X1 shading is ON"),
    $U$48&lt;&gt;"x", NA(),
    FALSE, N("Check if case is 'LEFT' and x axis value less than z score"),
    AND($F$67 = "LEFT", $S115 &lt; IF($J$67="", 0, $J$67)), $T115,
    FALSE, N("Check if case is 'RIGHT' and x axis value greater than z score"),
    AND($F$67 = "RIGHT", $S115 &gt; IF($J$67="", 0, $J$67)), $T115,
    FALSE, N("Check if case is 'TWO' and both directions"),
    AND(
        $F$67 = "TWO",
        OR($S115 &lt; -ABS($J$67), $S115 &gt; ABS($J$68))
    ), $T115,
    FALSE, N("Default case: Return NA()"),
    TRUE, NA()
)</f>
        <v>#N/A</v>
      </c>
      <c r="V115" s="78" t="e" cm="1">
        <f t="array" ref="V115">_xlfn.IFS(
    FALSE, N("Check if X1 shading is ON"),
    $U$48&lt;&gt;"x", NA(),
    FALSE, N("Check if case is 'LEFT' and x axis value less than z score"),
    AND($F$68 = "LEFT", $S115 &lt; IF($J$68="", 0, $J$68)), $T115,
    FALSE, N("Check if case is 'RIGHT' and x axis value greater than z score"),
    AND($F$68 = "RIGHT", $S115 &gt; IF($J$68="", 0, $J$68)), $T115,
    FALSE, N("Default case: Return NA()"),
    TRUE, NA()
)</f>
        <v>#N/A</v>
      </c>
      <c r="W115" s="78" t="e" cm="1">
        <f t="array" ref="W115">_xlfn.IFS(
    FALSE, N("Check if X1 shading is ON"),
    $W$48&lt;&gt;"x", NA(),
    FALSE, N("Check if case is 'LEFT' and x axis value less than z score"),
    AND($F$71 = "LEFT", $S115 &lt; IF($J$71="", 0, $J$71)), $T115,
    FALSE, N("Check if case is 'RIGHT' and x axis value greater than z score"),
    AND($F$71 = "RIGHT", $S115 &gt; IF($J$71="", 0, $J$71)), $T115,
    FALSE, N("Check if case is 'TWO' and both directions"),
    AND(
        $F$71 = "TWO",
        OR($S115 &lt; -ABS($J$71), $S115 &gt; ABS($J$71))
    ), $T115,
    FALSE, N("Default case: Return NA()"),
    TRUE, NA()
)</f>
        <v>#N/A</v>
      </c>
      <c r="X115" s="30"/>
      <c r="Y115" s="66">
        <v>1.3333333333333313</v>
      </c>
      <c r="Z115" s="66">
        <v>0.13400000000000001</v>
      </c>
      <c r="AA115" s="66">
        <f t="shared" si="28"/>
        <v>0.13400000000000001</v>
      </c>
      <c r="AB115" s="66" t="str">
        <f t="shared" si="35"/>
        <v>x̅</v>
      </c>
      <c r="CA115" s="30"/>
      <c r="CB115" s="82" t="str">
        <f>CM56</f>
        <v>x</v>
      </c>
      <c r="CC115" s="66">
        <f>IF(CB115="x",-0.02,NA())</f>
        <v>-0.02</v>
      </c>
      <c r="CD115" s="26">
        <v>-4</v>
      </c>
      <c r="CE115" s="26">
        <f>IF(
    ISNA(CB115),
    NA(),
    CC115
)</f>
        <v>-0.02</v>
      </c>
      <c r="CF115" s="66"/>
      <c r="CG115" s="35"/>
      <c r="CH115" s="30"/>
      <c r="CI115" s="66"/>
      <c r="CJ115" s="66"/>
      <c r="CK115" s="35" t="s">
        <v>107</v>
      </c>
      <c r="CL115" s="8"/>
      <c r="CM115" s="8"/>
      <c r="CN115" s="8"/>
      <c r="CO115" s="8"/>
      <c r="CP115" s="8"/>
      <c r="CQ115" s="30"/>
      <c r="CR115" s="38">
        <f t="shared" si="34"/>
        <v>-0.33333333333333548</v>
      </c>
      <c r="CS115" s="78">
        <f t="shared" ref="CS115:CS146" si="43">IF(
    LEFT($CC$68,1) ="T",
    _xlfn.T.DIST(CR115, $CB$68-1, FALSE),
    _xlfn.NORM.S.DIST(CR115, FALSE)
)</f>
        <v>0.37346949039154692</v>
      </c>
      <c r="CT115" s="78" t="e" cm="1">
        <f t="array" ref="CT115">_xlfn.IFS(
    FALSE, N("Check if X1 shading is ON"),
    $CT$49&lt;&gt;"x", NA(),
    FALSE, N("Check if case is 'LEFT' and x axis value less than z score"),
    AND($CE$68 = "LEFT", $CR115 &lt; IF($CI$68="", 0, $CI$68)), $CS115,
    FALSE, N("Check if case is 'RIGHT' and x axis value greater than z score"),
    AND($CE$68 = "RIGHT", $CR115 &gt; IF($CI$68="", 0, $CI$68)), $CS115,
    FALSE, N("Check if case is 'TWO' and both directions"),
    AND(
        $CE$68 = "TWO",
        OR($CR115 &lt; -ABS($CI$68), $CR115 &gt; ABS($CI$69))
    ), $CS115,
    FALSE, N("Default case: Return NA()"),
    TRUE, NA()
)</f>
        <v>#N/A</v>
      </c>
      <c r="CU115" s="78" t="e" cm="1">
        <f t="array" ref="CU115">_xlfn.IFS(
    FALSE, N("Check if X1 shading is ON"),
    $CT$49&lt;&gt;"x", NA(),
    FALSE, N("Check if case is 'LEFT' and x axis value less than z score"),
    AND($CE$69 = "LEFT", $CR115 &lt; IF($CI$69="", 0, $CI$69)), $CS115,
    FALSE, N("Check if case is 'RIGHT' and x axis value greater than z score"),
    AND($CE$69 = "RIGHT", $CR115 &gt; IF($CI$69="", 0, $CI$69)), $CS115,
    FALSE, N("Default case: Return NA()"),
    TRUE, NA()
)</f>
        <v>#N/A</v>
      </c>
      <c r="CV115" s="78" t="e" cm="1">
        <f t="array" ref="CV115">_xlfn.IFS(
    FALSE, N("Check if X1 shading is ON"),
    $CV$49&lt;&gt;"x", NA(),
    FALSE, N("Check if case is 'LEFT' and x axis value less than z score"),
    AND($CE$72 = "LEFT", $CR115 &lt; IF($CI$72="", 0, $CI$72)), $CS115,
    FALSE, N("Check if case is 'RIGHT' and x axis value greater than z score"),
    AND($CE$72 = "RIGHT", $CR115 &gt; IF($CI$72="", 0, $CI$72)), $CS115,
    FALSE, N("Check if case is 'TWO' and both directions"),
    AND(
        $CE$72 = "TWO",
        OR($CR115 &lt; -ABS($CI$72), $CR115 &gt; ABS($CI$72))
    ), $CS115,
    FALSE, N("Default case: Return NA()"),
    TRUE, NA()
)</f>
        <v>#N/A</v>
      </c>
      <c r="CW115" s="30"/>
      <c r="CX115" s="66">
        <v>1.1666666666666643</v>
      </c>
      <c r="CY115" s="66">
        <v>0.13400000000000001</v>
      </c>
      <c r="CZ115" s="66">
        <f t="shared" si="36"/>
        <v>0.13400000000000001</v>
      </c>
      <c r="DA115" s="66" t="str">
        <f t="shared" si="37"/>
        <v>x̅</v>
      </c>
    </row>
    <row r="116" spans="1:105" ht="16" x14ac:dyDescent="0.2">
      <c r="A116"/>
      <c r="B116" s="30"/>
      <c r="C116" s="26"/>
      <c r="D116" s="66"/>
      <c r="E116" s="26">
        <f t="shared" si="38"/>
        <v>-2</v>
      </c>
      <c r="F116" s="26">
        <f t="shared" si="39"/>
        <v>-0.02</v>
      </c>
      <c r="G116" s="66" t="str">
        <f t="shared" ref="G116:G121" si="44">E116&amp;$J$66</f>
        <v>-2t</v>
      </c>
      <c r="H116" s="78">
        <f t="shared" si="40"/>
        <v>5.3990966513188063E-2</v>
      </c>
      <c r="I116" s="30"/>
      <c r="J116" s="66" t="str">
        <f>M49</f>
        <v>upper bound</v>
      </c>
      <c r="K116" s="104">
        <f>N49</f>
        <v>82.116754744604918</v>
      </c>
      <c r="L116" s="38">
        <f>(K116-$G$71)/$H$71</f>
        <v>4.7223639411397604</v>
      </c>
      <c r="M116" s="66"/>
      <c r="N116" s="66"/>
      <c r="O116" s="8"/>
      <c r="P116" s="8"/>
      <c r="Q116" s="8"/>
      <c r="R116" s="30"/>
      <c r="S116" s="38">
        <f t="shared" si="41"/>
        <v>-0.25000000000000211</v>
      </c>
      <c r="T116" s="78">
        <f t="shared" si="42"/>
        <v>0.38295020271144919</v>
      </c>
      <c r="U116" s="78" t="e" cm="1">
        <f t="array" ref="U116">_xlfn.IFS(
    FALSE, N("Check if X1 shading is ON"),
    $U$48&lt;&gt;"x", NA(),
    FALSE, N("Check if case is 'LEFT' and x axis value less than z score"),
    AND($F$67 = "LEFT", $S116 &lt; IF($J$67="", 0, $J$67)), $T116,
    FALSE, N("Check if case is 'RIGHT' and x axis value greater than z score"),
    AND($F$67 = "RIGHT", $S116 &gt; IF($J$67="", 0, $J$67)), $T116,
    FALSE, N("Check if case is 'TWO' and both directions"),
    AND(
        $F$67 = "TWO",
        OR($S116 &lt; -ABS($J$67), $S116 &gt; ABS($J$68))
    ), $T116,
    FALSE, N("Default case: Return NA()"),
    TRUE, NA()
)</f>
        <v>#N/A</v>
      </c>
      <c r="V116" s="78" t="e" cm="1">
        <f t="array" ref="V116">_xlfn.IFS(
    FALSE, N("Check if X1 shading is ON"),
    $U$48&lt;&gt;"x", NA(),
    FALSE, N("Check if case is 'LEFT' and x axis value less than z score"),
    AND($F$68 = "LEFT", $S116 &lt; IF($J$68="", 0, $J$68)), $T116,
    FALSE, N("Check if case is 'RIGHT' and x axis value greater than z score"),
    AND($F$68 = "RIGHT", $S116 &gt; IF($J$68="", 0, $J$68)), $T116,
    FALSE, N("Default case: Return NA()"),
    TRUE, NA()
)</f>
        <v>#N/A</v>
      </c>
      <c r="W116" s="78" t="e" cm="1">
        <f t="array" ref="W116">_xlfn.IFS(
    FALSE, N("Check if X1 shading is ON"),
    $W$48&lt;&gt;"x", NA(),
    FALSE, N("Check if case is 'LEFT' and x axis value less than z score"),
    AND($F$71 = "LEFT", $S116 &lt; IF($J$71="", 0, $J$71)), $T116,
    FALSE, N("Check if case is 'RIGHT' and x axis value greater than z score"),
    AND($F$71 = "RIGHT", $S116 &gt; IF($J$71="", 0, $J$71)), $T116,
    FALSE, N("Check if case is 'TWO' and both directions"),
    AND(
        $F$71 = "TWO",
        OR($S116 &lt; -ABS($J$71), $S116 &gt; ABS($J$71))
    ), $T116,
    FALSE, N("Default case: Return NA()"),
    TRUE, NA()
)</f>
        <v>#N/A</v>
      </c>
      <c r="X116" s="30"/>
      <c r="Y116" s="66">
        <v>-1.1666666666666687</v>
      </c>
      <c r="Z116" s="66">
        <v>0.158</v>
      </c>
      <c r="AA116" s="66">
        <f t="shared" si="28"/>
        <v>0.158</v>
      </c>
      <c r="AB116" s="66" t="str">
        <f t="shared" si="35"/>
        <v>x̅</v>
      </c>
      <c r="CA116" s="30"/>
      <c r="CB116" s="26"/>
      <c r="CC116" s="66"/>
      <c r="CD116" s="26">
        <f t="shared" ref="CD116:CD122" si="45">CD115+1</f>
        <v>-3</v>
      </c>
      <c r="CE116" s="26">
        <f t="shared" ref="CE116:CE122" si="46">CE115</f>
        <v>-0.02</v>
      </c>
      <c r="CF116" s="66" t="str">
        <f>CD116&amp;$CI$67</f>
        <v>-3t</v>
      </c>
      <c r="CG116" s="78">
        <f t="shared" ref="CG116:CG122" si="47">IF($CB$115="x",_xlfn.NORM.S.DIST(CD116,FALSE),NA())</f>
        <v>4.4318484119380075E-3</v>
      </c>
      <c r="CH116" s="30"/>
      <c r="CI116" s="66" t="str">
        <f>CL49</f>
        <v>lower bound</v>
      </c>
      <c r="CJ116" s="104">
        <f>CM49</f>
        <v>80.283245255395087</v>
      </c>
      <c r="CK116" s="38">
        <f>(CJ116-$CF$72)/$CG$72</f>
        <v>0.63190465687433062</v>
      </c>
      <c r="CL116" s="8"/>
      <c r="CM116" s="8"/>
      <c r="CN116" s="8"/>
      <c r="CO116" s="8"/>
      <c r="CP116" s="8"/>
      <c r="CQ116" s="30"/>
      <c r="CR116" s="38">
        <f t="shared" ref="CR116:CR147" si="48">CR115+$CQ$53</f>
        <v>-0.29166666666666879</v>
      </c>
      <c r="CS116" s="78">
        <f t="shared" si="43"/>
        <v>0.37851690572757207</v>
      </c>
      <c r="CT116" s="78" t="e" cm="1">
        <f t="array" ref="CT116">_xlfn.IFS(
    FALSE, N("Check if X1 shading is ON"),
    $CT$49&lt;&gt;"x", NA(),
    FALSE, N("Check if case is 'LEFT' and x axis value less than z score"),
    AND($CE$68 = "LEFT", $CR116 &lt; IF($CI$68="", 0, $CI$68)), $CS116,
    FALSE, N("Check if case is 'RIGHT' and x axis value greater than z score"),
    AND($CE$68 = "RIGHT", $CR116 &gt; IF($CI$68="", 0, $CI$68)), $CS116,
    FALSE, N("Check if case is 'TWO' and both directions"),
    AND(
        $CE$68 = "TWO",
        OR($CR116 &lt; -ABS($CI$68), $CR116 &gt; ABS($CI$69))
    ), $CS116,
    FALSE, N("Default case: Return NA()"),
    TRUE, NA()
)</f>
        <v>#N/A</v>
      </c>
      <c r="CU116" s="78" t="e" cm="1">
        <f t="array" ref="CU116">_xlfn.IFS(
    FALSE, N("Check if X1 shading is ON"),
    $CT$49&lt;&gt;"x", NA(),
    FALSE, N("Check if case is 'LEFT' and x axis value less than z score"),
    AND($CE$69 = "LEFT", $CR116 &lt; IF($CI$69="", 0, $CI$69)), $CS116,
    FALSE, N("Check if case is 'RIGHT' and x axis value greater than z score"),
    AND($CE$69 = "RIGHT", $CR116 &gt; IF($CI$69="", 0, $CI$69)), $CS116,
    FALSE, N("Default case: Return NA()"),
    TRUE, NA()
)</f>
        <v>#N/A</v>
      </c>
      <c r="CV116" s="78" t="e" cm="1">
        <f t="array" ref="CV116">_xlfn.IFS(
    FALSE, N("Check if X1 shading is ON"),
    $CV$49&lt;&gt;"x", NA(),
    FALSE, N("Check if case is 'LEFT' and x axis value less than z score"),
    AND($CE$72 = "LEFT", $CR116 &lt; IF($CI$72="", 0, $CI$72)), $CS116,
    FALSE, N("Check if case is 'RIGHT' and x axis value greater than z score"),
    AND($CE$72 = "RIGHT", $CR116 &gt; IF($CI$72="", 0, $CI$72)), $CS116,
    FALSE, N("Check if case is 'TWO' and both directions"),
    AND(
        $CE$72 = "TWO",
        OR($CR116 &lt; -ABS($CI$72), $CR116 &gt; ABS($CI$72))
    ), $CS116,
    FALSE, N("Default case: Return NA()"),
    TRUE, NA()
)</f>
        <v>#N/A</v>
      </c>
      <c r="CW116" s="30"/>
      <c r="CX116" s="66">
        <v>1.3333333333333313</v>
      </c>
      <c r="CY116" s="66">
        <v>0.13400000000000001</v>
      </c>
      <c r="CZ116" s="66">
        <f t="shared" si="36"/>
        <v>0.13400000000000001</v>
      </c>
      <c r="DA116" s="66" t="str">
        <f t="shared" si="37"/>
        <v>x̅</v>
      </c>
    </row>
    <row r="117" spans="1:105" ht="16" x14ac:dyDescent="0.2">
      <c r="A117"/>
      <c r="B117" s="30"/>
      <c r="C117" s="26"/>
      <c r="D117" s="66"/>
      <c r="E117" s="26">
        <f t="shared" si="38"/>
        <v>-1</v>
      </c>
      <c r="F117" s="26">
        <f t="shared" si="39"/>
        <v>-0.02</v>
      </c>
      <c r="G117" s="66" t="str">
        <f t="shared" si="44"/>
        <v>-1t</v>
      </c>
      <c r="H117" s="78">
        <f t="shared" si="40"/>
        <v>0.24197072451914337</v>
      </c>
      <c r="I117" s="30"/>
      <c r="J117" s="66"/>
      <c r="K117" s="66"/>
      <c r="L117" s="66"/>
      <c r="M117" s="66"/>
      <c r="N117" s="66"/>
      <c r="O117" s="8"/>
      <c r="P117" s="30"/>
      <c r="Q117" s="30"/>
      <c r="R117" s="30"/>
      <c r="S117" s="38">
        <f t="shared" si="41"/>
        <v>-0.20833333333333545</v>
      </c>
      <c r="T117" s="78">
        <f t="shared" si="42"/>
        <v>0.3867447181630414</v>
      </c>
      <c r="U117" s="78" t="e" cm="1">
        <f t="array" ref="U117">_xlfn.IFS(
    FALSE, N("Check if X1 shading is ON"),
    $U$48&lt;&gt;"x", NA(),
    FALSE, N("Check if case is 'LEFT' and x axis value less than z score"),
    AND($F$67 = "LEFT", $S117 &lt; IF($J$67="", 0, $J$67)), $T117,
    FALSE, N("Check if case is 'RIGHT' and x axis value greater than z score"),
    AND($F$67 = "RIGHT", $S117 &gt; IF($J$67="", 0, $J$67)), $T117,
    FALSE, N("Check if case is 'TWO' and both directions"),
    AND(
        $F$67 = "TWO",
        OR($S117 &lt; -ABS($J$67), $S117 &gt; ABS($J$68))
    ), $T117,
    FALSE, N("Default case: Return NA()"),
    TRUE, NA()
)</f>
        <v>#N/A</v>
      </c>
      <c r="V117" s="78" t="e" cm="1">
        <f t="array" ref="V117">_xlfn.IFS(
    FALSE, N("Check if X1 shading is ON"),
    $U$48&lt;&gt;"x", NA(),
    FALSE, N("Check if case is 'LEFT' and x axis value less than z score"),
    AND($F$68 = "LEFT", $S117 &lt; IF($J$68="", 0, $J$68)), $T117,
    FALSE, N("Check if case is 'RIGHT' and x axis value greater than z score"),
    AND($F$68 = "RIGHT", $S117 &gt; IF($J$68="", 0, $J$68)), $T117,
    FALSE, N("Default case: Return NA()"),
    TRUE, NA()
)</f>
        <v>#N/A</v>
      </c>
      <c r="W117" s="78" t="e" cm="1">
        <f t="array" ref="W117">_xlfn.IFS(
    FALSE, N("Check if X1 shading is ON"),
    $W$48&lt;&gt;"x", NA(),
    FALSE, N("Check if case is 'LEFT' and x axis value less than z score"),
    AND($F$71 = "LEFT", $S117 &lt; IF($J$71="", 0, $J$71)), $T117,
    FALSE, N("Check if case is 'RIGHT' and x axis value greater than z score"),
    AND($F$71 = "RIGHT", $S117 &gt; IF($J$71="", 0, $J$71)), $T117,
    FALSE, N("Check if case is 'TWO' and both directions"),
    AND(
        $F$71 = "TWO",
        OR($S117 &lt; -ABS($J$71), $S117 &gt; ABS($J$71))
    ), $T117,
    FALSE, N("Default case: Return NA()"),
    TRUE, NA()
)</f>
        <v>#N/A</v>
      </c>
      <c r="X117" s="30"/>
      <c r="Y117" s="66">
        <v>-0.83333333333333526</v>
      </c>
      <c r="Z117" s="66">
        <v>0.158</v>
      </c>
      <c r="AA117" s="66">
        <f t="shared" si="28"/>
        <v>0.158</v>
      </c>
      <c r="AB117" s="66" t="str">
        <f t="shared" si="35"/>
        <v>x̅</v>
      </c>
      <c r="CA117" s="30"/>
      <c r="CB117" s="26"/>
      <c r="CC117" s="66"/>
      <c r="CD117" s="26">
        <f t="shared" si="45"/>
        <v>-2</v>
      </c>
      <c r="CE117" s="26">
        <f t="shared" si="46"/>
        <v>-0.02</v>
      </c>
      <c r="CF117" s="66" t="str">
        <f>CD117&amp;$CI$67</f>
        <v>-2t</v>
      </c>
      <c r="CG117" s="78">
        <f t="shared" si="47"/>
        <v>5.3990966513188063E-2</v>
      </c>
      <c r="CH117" s="30"/>
      <c r="CI117" s="66" t="str">
        <f>CL50</f>
        <v>upper bound</v>
      </c>
      <c r="CJ117" s="104">
        <f>CM50</f>
        <v>82.116754744604918</v>
      </c>
      <c r="CK117" s="38">
        <f>(CJ117-$CF$72)/$CG$72</f>
        <v>4.7223639411397604</v>
      </c>
      <c r="CL117" s="66"/>
      <c r="CM117" s="66"/>
      <c r="CN117" s="8"/>
      <c r="CO117" s="8"/>
      <c r="CP117" s="8"/>
      <c r="CQ117" s="30"/>
      <c r="CR117" s="38">
        <f t="shared" si="48"/>
        <v>-0.25000000000000211</v>
      </c>
      <c r="CS117" s="78">
        <f t="shared" si="43"/>
        <v>0.38295020271144919</v>
      </c>
      <c r="CT117" s="78" t="e" cm="1">
        <f t="array" ref="CT117">_xlfn.IFS(
    FALSE, N("Check if X1 shading is ON"),
    $CT$49&lt;&gt;"x", NA(),
    FALSE, N("Check if case is 'LEFT' and x axis value less than z score"),
    AND($CE$68 = "LEFT", $CR117 &lt; IF($CI$68="", 0, $CI$68)), $CS117,
    FALSE, N("Check if case is 'RIGHT' and x axis value greater than z score"),
    AND($CE$68 = "RIGHT", $CR117 &gt; IF($CI$68="", 0, $CI$68)), $CS117,
    FALSE, N("Check if case is 'TWO' and both directions"),
    AND(
        $CE$68 = "TWO",
        OR($CR117 &lt; -ABS($CI$68), $CR117 &gt; ABS($CI$69))
    ), $CS117,
    FALSE, N("Default case: Return NA()"),
    TRUE, NA()
)</f>
        <v>#N/A</v>
      </c>
      <c r="CU117" s="78" t="e" cm="1">
        <f t="array" ref="CU117">_xlfn.IFS(
    FALSE, N("Check if X1 shading is ON"),
    $CT$49&lt;&gt;"x", NA(),
    FALSE, N("Check if case is 'LEFT' and x axis value less than z score"),
    AND($CE$69 = "LEFT", $CR117 &lt; IF($CI$69="", 0, $CI$69)), $CS117,
    FALSE, N("Check if case is 'RIGHT' and x axis value greater than z score"),
    AND($CE$69 = "RIGHT", $CR117 &gt; IF($CI$69="", 0, $CI$69)), $CS117,
    FALSE, N("Default case: Return NA()"),
    TRUE, NA()
)</f>
        <v>#N/A</v>
      </c>
      <c r="CV117" s="78" t="e" cm="1">
        <f t="array" ref="CV117">_xlfn.IFS(
    FALSE, N("Check if X1 shading is ON"),
    $CV$49&lt;&gt;"x", NA(),
    FALSE, N("Check if case is 'LEFT' and x axis value less than z score"),
    AND($CE$72 = "LEFT", $CR117 &lt; IF($CI$72="", 0, $CI$72)), $CS117,
    FALSE, N("Check if case is 'RIGHT' and x axis value greater than z score"),
    AND($CE$72 = "RIGHT", $CR117 &gt; IF($CI$72="", 0, $CI$72)), $CS117,
    FALSE, N("Check if case is 'TWO' and both directions"),
    AND(
        $CE$72 = "TWO",
        OR($CR117 &lt; -ABS($CI$72), $CR117 &gt; ABS($CI$72))
    ), $CS117,
    FALSE, N("Default case: Return NA()"),
    TRUE, NA()
)</f>
        <v>#N/A</v>
      </c>
      <c r="CW117" s="30"/>
      <c r="CX117" s="66">
        <v>-1.1666666666666687</v>
      </c>
      <c r="CY117" s="66">
        <v>0.158</v>
      </c>
      <c r="CZ117" s="66">
        <f t="shared" si="36"/>
        <v>0.158</v>
      </c>
      <c r="DA117" s="66" t="str">
        <f t="shared" si="37"/>
        <v>x̅</v>
      </c>
    </row>
    <row r="118" spans="1:105" ht="16" x14ac:dyDescent="0.2">
      <c r="A118"/>
      <c r="B118" s="30"/>
      <c r="C118" s="26"/>
      <c r="D118" s="66"/>
      <c r="E118" s="26">
        <f t="shared" si="38"/>
        <v>0</v>
      </c>
      <c r="F118" s="26">
        <f t="shared" si="39"/>
        <v>-0.02</v>
      </c>
      <c r="G118" s="66">
        <f>E118</f>
        <v>0</v>
      </c>
      <c r="H118" s="78">
        <f t="shared" si="40"/>
        <v>0.3989422804014327</v>
      </c>
      <c r="I118" s="30"/>
      <c r="J118" s="66" t="s">
        <v>40</v>
      </c>
      <c r="K118" s="66" t="s">
        <v>41</v>
      </c>
      <c r="L118" s="66" t="s">
        <v>1</v>
      </c>
      <c r="M118" s="66" t="s">
        <v>2</v>
      </c>
      <c r="N118" s="66" t="s">
        <v>8</v>
      </c>
      <c r="O118" s="8"/>
      <c r="P118" s="30"/>
      <c r="Q118" s="30"/>
      <c r="R118" s="30"/>
      <c r="S118" s="38">
        <f t="shared" si="41"/>
        <v>-0.16666666666666879</v>
      </c>
      <c r="T118" s="78">
        <f t="shared" si="42"/>
        <v>0.38987915134907958</v>
      </c>
      <c r="U118" s="78" t="e" cm="1">
        <f t="array" ref="U118">_xlfn.IFS(
    FALSE, N("Check if X1 shading is ON"),
    $U$48&lt;&gt;"x", NA(),
    FALSE, N("Check if case is 'LEFT' and x axis value less than z score"),
    AND($F$67 = "LEFT", $S118 &lt; IF($J$67="", 0, $J$67)), $T118,
    FALSE, N("Check if case is 'RIGHT' and x axis value greater than z score"),
    AND($F$67 = "RIGHT", $S118 &gt; IF($J$67="", 0, $J$67)), $T118,
    FALSE, N("Check if case is 'TWO' and both directions"),
    AND(
        $F$67 = "TWO",
        OR($S118 &lt; -ABS($J$67), $S118 &gt; ABS($J$68))
    ), $T118,
    FALSE, N("Default case: Return NA()"),
    TRUE, NA()
)</f>
        <v>#N/A</v>
      </c>
      <c r="V118" s="78" t="e" cm="1">
        <f t="array" ref="V118">_xlfn.IFS(
    FALSE, N("Check if X1 shading is ON"),
    $U$48&lt;&gt;"x", NA(),
    FALSE, N("Check if case is 'LEFT' and x axis value less than z score"),
    AND($F$68 = "LEFT", $S118 &lt; IF($J$68="", 0, $J$68)), $T118,
    FALSE, N("Check if case is 'RIGHT' and x axis value greater than z score"),
    AND($F$68 = "RIGHT", $S118 &gt; IF($J$68="", 0, $J$68)), $T118,
    FALSE, N("Default case: Return NA()"),
    TRUE, NA()
)</f>
        <v>#N/A</v>
      </c>
      <c r="W118" s="78" t="e" cm="1">
        <f t="array" ref="W118">_xlfn.IFS(
    FALSE, N("Check if X1 shading is ON"),
    $W$48&lt;&gt;"x", NA(),
    FALSE, N("Check if case is 'LEFT' and x axis value less than z score"),
    AND($F$71 = "LEFT", $S118 &lt; IF($J$71="", 0, $J$71)), $T118,
    FALSE, N("Check if case is 'RIGHT' and x axis value greater than z score"),
    AND($F$71 = "RIGHT", $S118 &gt; IF($J$71="", 0, $J$71)), $T118,
    FALSE, N("Check if case is 'TWO' and both directions"),
    AND(
        $F$71 = "TWO",
        OR($S118 &lt; -ABS($J$71), $S118 &gt; ABS($J$71))
    ), $T118,
    FALSE, N("Default case: Return NA()"),
    TRUE, NA()
)</f>
        <v>#N/A</v>
      </c>
      <c r="X118" s="30"/>
      <c r="Y118" s="66">
        <v>-0.66666666666666874</v>
      </c>
      <c r="Z118" s="66">
        <v>0.158</v>
      </c>
      <c r="AA118" s="66">
        <f t="shared" si="28"/>
        <v>0.158</v>
      </c>
      <c r="AB118" s="66" t="str">
        <f t="shared" si="35"/>
        <v>x̅</v>
      </c>
      <c r="CA118" s="30"/>
      <c r="CB118" s="26"/>
      <c r="CC118" s="66"/>
      <c r="CD118" s="26">
        <f t="shared" si="45"/>
        <v>-1</v>
      </c>
      <c r="CE118" s="26">
        <f t="shared" si="46"/>
        <v>-0.02</v>
      </c>
      <c r="CF118" s="66" t="str">
        <f>CD118&amp;$CI$67</f>
        <v>-1t</v>
      </c>
      <c r="CG118" s="78">
        <f t="shared" si="47"/>
        <v>0.24197072451914337</v>
      </c>
      <c r="CH118" s="30"/>
      <c r="CI118" s="66"/>
      <c r="CJ118" s="66"/>
      <c r="CK118" s="66"/>
      <c r="CL118" s="66"/>
      <c r="CM118" s="66"/>
      <c r="CN118" s="8"/>
      <c r="CO118" s="30"/>
      <c r="CP118" s="30"/>
      <c r="CQ118" s="30"/>
      <c r="CR118" s="38">
        <f t="shared" si="48"/>
        <v>-0.20833333333333545</v>
      </c>
      <c r="CS118" s="78">
        <f t="shared" si="43"/>
        <v>0.3867447181630414</v>
      </c>
      <c r="CT118" s="78" t="e" cm="1">
        <f t="array" ref="CT118">_xlfn.IFS(
    FALSE, N("Check if X1 shading is ON"),
    $CT$49&lt;&gt;"x", NA(),
    FALSE, N("Check if case is 'LEFT' and x axis value less than z score"),
    AND($CE$68 = "LEFT", $CR118 &lt; IF($CI$68="", 0, $CI$68)), $CS118,
    FALSE, N("Check if case is 'RIGHT' and x axis value greater than z score"),
    AND($CE$68 = "RIGHT", $CR118 &gt; IF($CI$68="", 0, $CI$68)), $CS118,
    FALSE, N("Check if case is 'TWO' and both directions"),
    AND(
        $CE$68 = "TWO",
        OR($CR118 &lt; -ABS($CI$68), $CR118 &gt; ABS($CI$69))
    ), $CS118,
    FALSE, N("Default case: Return NA()"),
    TRUE, NA()
)</f>
        <v>#N/A</v>
      </c>
      <c r="CU118" s="78" t="e" cm="1">
        <f t="array" ref="CU118">_xlfn.IFS(
    FALSE, N("Check if X1 shading is ON"),
    $CT$49&lt;&gt;"x", NA(),
    FALSE, N("Check if case is 'LEFT' and x axis value less than z score"),
    AND($CE$69 = "LEFT", $CR118 &lt; IF($CI$69="", 0, $CI$69)), $CS118,
    FALSE, N("Check if case is 'RIGHT' and x axis value greater than z score"),
    AND($CE$69 = "RIGHT", $CR118 &gt; IF($CI$69="", 0, $CI$69)), $CS118,
    FALSE, N("Default case: Return NA()"),
    TRUE, NA()
)</f>
        <v>#N/A</v>
      </c>
      <c r="CV118" s="78" t="e" cm="1">
        <f t="array" ref="CV118">_xlfn.IFS(
    FALSE, N("Check if X1 shading is ON"),
    $CV$49&lt;&gt;"x", NA(),
    FALSE, N("Check if case is 'LEFT' and x axis value less than z score"),
    AND($CE$72 = "LEFT", $CR118 &lt; IF($CI$72="", 0, $CI$72)), $CS118,
    FALSE, N("Check if case is 'RIGHT' and x axis value greater than z score"),
    AND($CE$72 = "RIGHT", $CR118 &gt; IF($CI$72="", 0, $CI$72)), $CS118,
    FALSE, N("Check if case is 'TWO' and both directions"),
    AND(
        $CE$72 = "TWO",
        OR($CR118 &lt; -ABS($CI$72), $CR118 &gt; ABS($CI$72))
    ), $CS118,
    FALSE, N("Default case: Return NA()"),
    TRUE, NA()
)</f>
        <v>#N/A</v>
      </c>
      <c r="CW118" s="30"/>
      <c r="CX118" s="66">
        <v>-0.83333333333333526</v>
      </c>
      <c r="CY118" s="66">
        <v>0.158</v>
      </c>
      <c r="CZ118" s="66">
        <f t="shared" si="36"/>
        <v>0.158</v>
      </c>
      <c r="DA118" s="66" t="str">
        <f t="shared" si="37"/>
        <v>x̅</v>
      </c>
    </row>
    <row r="119" spans="1:105" ht="16" x14ac:dyDescent="0.2">
      <c r="A119"/>
      <c r="B119" s="30"/>
      <c r="C119" s="26"/>
      <c r="D119" s="66"/>
      <c r="E119" s="26">
        <f t="shared" si="38"/>
        <v>1</v>
      </c>
      <c r="F119" s="26">
        <f t="shared" si="39"/>
        <v>-0.02</v>
      </c>
      <c r="G119" s="66" t="str">
        <f t="shared" si="44"/>
        <v>1t</v>
      </c>
      <c r="H119" s="78">
        <f t="shared" si="40"/>
        <v>0.24197072451914337</v>
      </c>
      <c r="I119" s="30"/>
      <c r="J119" s="66">
        <f>N67</f>
        <v>0</v>
      </c>
      <c r="K119" s="66">
        <v>-0.09</v>
      </c>
      <c r="L119" s="104">
        <f>MAX(-3.9, MIN(3.9, L115))</f>
        <v>0.63190465687433062</v>
      </c>
      <c r="M119" s="66" t="e">
        <f>IF(AND($J$119="x",$K$113&lt;&gt;0),0,NA())</f>
        <v>#N/A</v>
      </c>
      <c r="N119" s="104" t="str">
        <f>IFERROR(
    "μ lower"&amp;CHAR(10)&amp;IF(
        L115 &lt; -3.5,
        TEXT(
            K115,
            IF(
                $N$71 = 0,
                "#,##0",
                "#,##0." &amp; REPT("0", $N$71)
            )
        ) &amp; " ⟵",
        TEXT(
            K115,
            IF(
                $N$71 = 0,
                "#,##0",
                "#,##0." &amp; REPT("0", $N$71)
            )
        )
    ),
    ""
)</f>
        <v>μ lower
80.28</v>
      </c>
      <c r="O119" s="8"/>
      <c r="P119" s="30"/>
      <c r="Q119" s="30"/>
      <c r="R119" s="30"/>
      <c r="S119" s="38">
        <f t="shared" si="41"/>
        <v>-0.12500000000000214</v>
      </c>
      <c r="T119" s="78">
        <f t="shared" si="42"/>
        <v>0.39233577499731181</v>
      </c>
      <c r="U119" s="78" t="e" cm="1">
        <f t="array" ref="U119">_xlfn.IFS(
    FALSE, N("Check if X1 shading is ON"),
    $U$48&lt;&gt;"x", NA(),
    FALSE, N("Check if case is 'LEFT' and x axis value less than z score"),
    AND($F$67 = "LEFT", $S119 &lt; IF($J$67="", 0, $J$67)), $T119,
    FALSE, N("Check if case is 'RIGHT' and x axis value greater than z score"),
    AND($F$67 = "RIGHT", $S119 &gt; IF($J$67="", 0, $J$67)), $T119,
    FALSE, N("Check if case is 'TWO' and both directions"),
    AND(
        $F$67 = "TWO",
        OR($S119 &lt; -ABS($J$67), $S119 &gt; ABS($J$68))
    ), $T119,
    FALSE, N("Default case: Return NA()"),
    TRUE, NA()
)</f>
        <v>#N/A</v>
      </c>
      <c r="V119" s="78" t="e" cm="1">
        <f t="array" ref="V119">_xlfn.IFS(
    FALSE, N("Check if X1 shading is ON"),
    $U$48&lt;&gt;"x", NA(),
    FALSE, N("Check if case is 'LEFT' and x axis value less than z score"),
    AND($F$68 = "LEFT", $S119 &lt; IF($J$68="", 0, $J$68)), $T119,
    FALSE, N("Check if case is 'RIGHT' and x axis value greater than z score"),
    AND($F$68 = "RIGHT", $S119 &gt; IF($J$68="", 0, $J$68)), $T119,
    FALSE, N("Default case: Return NA()"),
    TRUE, NA()
)</f>
        <v>#N/A</v>
      </c>
      <c r="W119" s="78" t="e" cm="1">
        <f t="array" ref="W119">_xlfn.IFS(
    FALSE, N("Check if X1 shading is ON"),
    $W$48&lt;&gt;"x", NA(),
    FALSE, N("Check if case is 'LEFT' and x axis value less than z score"),
    AND($F$71 = "LEFT", $S119 &lt; IF($J$71="", 0, $J$71)), $T119,
    FALSE, N("Check if case is 'RIGHT' and x axis value greater than z score"),
    AND($F$71 = "RIGHT", $S119 &gt; IF($J$71="", 0, $J$71)), $T119,
    FALSE, N("Check if case is 'TWO' and both directions"),
    AND(
        $F$71 = "TWO",
        OR($S119 &lt; -ABS($J$71), $S119 &gt; ABS($J$71))
    ), $T119,
    FALSE, N("Default case: Return NA()"),
    TRUE, NA()
)</f>
        <v>#N/A</v>
      </c>
      <c r="X119" s="30"/>
      <c r="Y119" s="66">
        <v>-0.50000000000000222</v>
      </c>
      <c r="Z119" s="66">
        <v>0.158</v>
      </c>
      <c r="AA119" s="66">
        <f t="shared" si="28"/>
        <v>0.158</v>
      </c>
      <c r="AB119" s="66" t="str">
        <f t="shared" si="35"/>
        <v>x̅</v>
      </c>
      <c r="CA119" s="30"/>
      <c r="CB119" s="26"/>
      <c r="CC119" s="66"/>
      <c r="CD119" s="26">
        <f t="shared" si="45"/>
        <v>0</v>
      </c>
      <c r="CE119" s="26">
        <f t="shared" si="46"/>
        <v>-0.02</v>
      </c>
      <c r="CF119" s="66">
        <f>CD119</f>
        <v>0</v>
      </c>
      <c r="CG119" s="78">
        <f t="shared" si="47"/>
        <v>0.3989422804014327</v>
      </c>
      <c r="CH119" s="30"/>
      <c r="CI119" s="66" t="s">
        <v>40</v>
      </c>
      <c r="CJ119" s="66" t="s">
        <v>41</v>
      </c>
      <c r="CK119" s="66" t="s">
        <v>1</v>
      </c>
      <c r="CL119" s="66" t="s">
        <v>2</v>
      </c>
      <c r="CM119" s="66" t="s">
        <v>8</v>
      </c>
      <c r="CN119" s="8"/>
      <c r="CO119" s="30"/>
      <c r="CP119" s="30"/>
      <c r="CQ119" s="30"/>
      <c r="CR119" s="38">
        <f t="shared" si="48"/>
        <v>-0.16666666666666879</v>
      </c>
      <c r="CS119" s="78">
        <f t="shared" si="43"/>
        <v>0.38987915134907958</v>
      </c>
      <c r="CT119" s="78" t="e" cm="1">
        <f t="array" ref="CT119">_xlfn.IFS(
    FALSE, N("Check if X1 shading is ON"),
    $CT$49&lt;&gt;"x", NA(),
    FALSE, N("Check if case is 'LEFT' and x axis value less than z score"),
    AND($CE$68 = "LEFT", $CR119 &lt; IF($CI$68="", 0, $CI$68)), $CS119,
    FALSE, N("Check if case is 'RIGHT' and x axis value greater than z score"),
    AND($CE$68 = "RIGHT", $CR119 &gt; IF($CI$68="", 0, $CI$68)), $CS119,
    FALSE, N("Check if case is 'TWO' and both directions"),
    AND(
        $CE$68 = "TWO",
        OR($CR119 &lt; -ABS($CI$68), $CR119 &gt; ABS($CI$69))
    ), $CS119,
    FALSE, N("Default case: Return NA()"),
    TRUE, NA()
)</f>
        <v>#N/A</v>
      </c>
      <c r="CU119" s="78" t="e" cm="1">
        <f t="array" ref="CU119">_xlfn.IFS(
    FALSE, N("Check if X1 shading is ON"),
    $CT$49&lt;&gt;"x", NA(),
    FALSE, N("Check if case is 'LEFT' and x axis value less than z score"),
    AND($CE$69 = "LEFT", $CR119 &lt; IF($CI$69="", 0, $CI$69)), $CS119,
    FALSE, N("Check if case is 'RIGHT' and x axis value greater than z score"),
    AND($CE$69 = "RIGHT", $CR119 &gt; IF($CI$69="", 0, $CI$69)), $CS119,
    FALSE, N("Default case: Return NA()"),
    TRUE, NA()
)</f>
        <v>#N/A</v>
      </c>
      <c r="CV119" s="78" t="e" cm="1">
        <f t="array" ref="CV119">_xlfn.IFS(
    FALSE, N("Check if X1 shading is ON"),
    $CV$49&lt;&gt;"x", NA(),
    FALSE, N("Check if case is 'LEFT' and x axis value less than z score"),
    AND($CE$72 = "LEFT", $CR119 &lt; IF($CI$72="", 0, $CI$72)), $CS119,
    FALSE, N("Check if case is 'RIGHT' and x axis value greater than z score"),
    AND($CE$72 = "RIGHT", $CR119 &gt; IF($CI$72="", 0, $CI$72)), $CS119,
    FALSE, N("Check if case is 'TWO' and both directions"),
    AND(
        $CE$72 = "TWO",
        OR($CR119 &lt; -ABS($CI$72), $CR119 &gt; ABS($CI$72))
    ), $CS119,
    FALSE, N("Default case: Return NA()"),
    TRUE, NA()
)</f>
        <v>#N/A</v>
      </c>
      <c r="CW119" s="30"/>
      <c r="CX119" s="66">
        <v>-0.66666666666666874</v>
      </c>
      <c r="CY119" s="66">
        <v>0.158</v>
      </c>
      <c r="CZ119" s="66">
        <f t="shared" si="36"/>
        <v>0.158</v>
      </c>
      <c r="DA119" s="66" t="str">
        <f t="shared" si="37"/>
        <v>x̅</v>
      </c>
    </row>
    <row r="120" spans="1:105" ht="16" x14ac:dyDescent="0.2">
      <c r="A120"/>
      <c r="B120" s="30"/>
      <c r="C120" s="26"/>
      <c r="D120" s="66"/>
      <c r="E120" s="26">
        <f t="shared" si="38"/>
        <v>2</v>
      </c>
      <c r="F120" s="26">
        <f t="shared" si="39"/>
        <v>-0.02</v>
      </c>
      <c r="G120" s="66" t="str">
        <f t="shared" si="44"/>
        <v>2t</v>
      </c>
      <c r="H120" s="78">
        <f t="shared" si="40"/>
        <v>5.3990966513188063E-2</v>
      </c>
      <c r="I120" s="30"/>
      <c r="J120" s="66"/>
      <c r="K120" s="66"/>
      <c r="L120" s="104">
        <f>MAX(-3.9, MIN(3.9, L116))</f>
        <v>3.9</v>
      </c>
      <c r="M120" s="66" t="e">
        <f>IF(AND($J$119="x",$K$113&lt;&gt;0),0,NA())</f>
        <v>#N/A</v>
      </c>
      <c r="N120" s="134" t="str">
        <f>IFERROR(
    "μ upper"&amp;CHAR(10)&amp;IF(
        L116 &gt; 3.5,
        "⟶ " &amp; TEXT(
            K116,
            IF(
                $N$71 = 0,
                "#,##0",
                "#,##0." &amp; REPT("0", $N$71)
            )
        ),
        TEXT(
            K116,
            IF(
                $N$71 = 0,
                "#,##0",
                "#,##0." &amp; REPT("0", $N$71)
            )
        )
    ),
    ""
)</f>
        <v>μ upper
⟶ 82.12</v>
      </c>
      <c r="O120" s="8"/>
      <c r="P120" s="30"/>
      <c r="Q120" s="30"/>
      <c r="R120" s="30"/>
      <c r="S120" s="38">
        <f t="shared" si="41"/>
        <v>-8.333333333333548E-2</v>
      </c>
      <c r="T120" s="78">
        <f t="shared" si="42"/>
        <v>0.39410061238944227</v>
      </c>
      <c r="U120" s="78" t="e" cm="1">
        <f t="array" ref="U120">_xlfn.IFS(
    FALSE, N("Check if X1 shading is ON"),
    $U$48&lt;&gt;"x", NA(),
    FALSE, N("Check if case is 'LEFT' and x axis value less than z score"),
    AND($F$67 = "LEFT", $S120 &lt; IF($J$67="", 0, $J$67)), $T120,
    FALSE, N("Check if case is 'RIGHT' and x axis value greater than z score"),
    AND($F$67 = "RIGHT", $S120 &gt; IF($J$67="", 0, $J$67)), $T120,
    FALSE, N("Check if case is 'TWO' and both directions"),
    AND(
        $F$67 = "TWO",
        OR($S120 &lt; -ABS($J$67), $S120 &gt; ABS($J$68))
    ), $T120,
    FALSE, N("Default case: Return NA()"),
    TRUE, NA()
)</f>
        <v>#N/A</v>
      </c>
      <c r="V120" s="78" t="e" cm="1">
        <f t="array" ref="V120">_xlfn.IFS(
    FALSE, N("Check if X1 shading is ON"),
    $U$48&lt;&gt;"x", NA(),
    FALSE, N("Check if case is 'LEFT' and x axis value less than z score"),
    AND($F$68 = "LEFT", $S120 &lt; IF($J$68="", 0, $J$68)), $T120,
    FALSE, N("Check if case is 'RIGHT' and x axis value greater than z score"),
    AND($F$68 = "RIGHT", $S120 &gt; IF($J$68="", 0, $J$68)), $T120,
    FALSE, N("Default case: Return NA()"),
    TRUE, NA()
)</f>
        <v>#N/A</v>
      </c>
      <c r="W120" s="78" t="e" cm="1">
        <f t="array" ref="W120">_xlfn.IFS(
    FALSE, N("Check if X1 shading is ON"),
    $W$48&lt;&gt;"x", NA(),
    FALSE, N("Check if case is 'LEFT' and x axis value less than z score"),
    AND($F$71 = "LEFT", $S120 &lt; IF($J$71="", 0, $J$71)), $T120,
    FALSE, N("Check if case is 'RIGHT' and x axis value greater than z score"),
    AND($F$71 = "RIGHT", $S120 &gt; IF($J$71="", 0, $J$71)), $T120,
    FALSE, N("Check if case is 'TWO' and both directions"),
    AND(
        $F$71 = "TWO",
        OR($S120 &lt; -ABS($J$71), $S120 &gt; ABS($J$71))
    ), $T120,
    FALSE, N("Default case: Return NA()"),
    TRUE, NA()
)</f>
        <v>#N/A</v>
      </c>
      <c r="X120" s="30"/>
      <c r="Y120" s="66">
        <v>-0.33333333333333548</v>
      </c>
      <c r="Z120" s="66">
        <v>0.158</v>
      </c>
      <c r="AA120" s="66">
        <f t="shared" si="28"/>
        <v>0.158</v>
      </c>
      <c r="AB120" s="66" t="str">
        <f t="shared" si="35"/>
        <v>x̅</v>
      </c>
      <c r="CA120" s="30"/>
      <c r="CB120" s="26"/>
      <c r="CC120" s="66"/>
      <c r="CD120" s="26">
        <f t="shared" si="45"/>
        <v>1</v>
      </c>
      <c r="CE120" s="26">
        <f t="shared" si="46"/>
        <v>-0.02</v>
      </c>
      <c r="CF120" s="66" t="str">
        <f>CD120&amp;$CI$67</f>
        <v>1t</v>
      </c>
      <c r="CG120" s="78">
        <f t="shared" si="47"/>
        <v>0.24197072451914337</v>
      </c>
      <c r="CH120" s="30"/>
      <c r="CI120" s="66">
        <f>CM68</f>
        <v>0</v>
      </c>
      <c r="CJ120" s="66">
        <v>-0.09</v>
      </c>
      <c r="CK120" s="104">
        <f>MAX(-3.9, MIN(3.9, CK116))</f>
        <v>0.63190465687433062</v>
      </c>
      <c r="CL120" s="66" t="e">
        <f>IF(AND($CI$120="x",$CJ$114&lt;&gt;0),0,NA())</f>
        <v>#N/A</v>
      </c>
      <c r="CM120" s="104" t="str">
        <f>IFERROR(
    "μ lower"&amp;CHAR(10)&amp;IF(
        CK116 &lt; -3.5,
        TEXT(
            CJ116,
            IF(
                $CM$72 = 0,
                "#,##0",
                "#,##0." &amp; REPT("0", $CM$72)
            )
        ) &amp; " ⟵",
        TEXT(
            CJ116,
            IF(
                $CM$72 = 0,
                "#,##0",
                "#,##0." &amp; REPT("0", $CM$72)
            )
        )
    ),
    ""
)</f>
        <v>μ lower
80.28</v>
      </c>
      <c r="CN120" s="8"/>
      <c r="CO120" s="30"/>
      <c r="CP120" s="30"/>
      <c r="CQ120" s="30"/>
      <c r="CR120" s="38">
        <f t="shared" si="48"/>
        <v>-0.12500000000000214</v>
      </c>
      <c r="CS120" s="78">
        <f t="shared" si="43"/>
        <v>0.39233577499731181</v>
      </c>
      <c r="CT120" s="78" t="e" cm="1">
        <f t="array" ref="CT120">_xlfn.IFS(
    FALSE, N("Check if X1 shading is ON"),
    $CT$49&lt;&gt;"x", NA(),
    FALSE, N("Check if case is 'LEFT' and x axis value less than z score"),
    AND($CE$68 = "LEFT", $CR120 &lt; IF($CI$68="", 0, $CI$68)), $CS120,
    FALSE, N("Check if case is 'RIGHT' and x axis value greater than z score"),
    AND($CE$68 = "RIGHT", $CR120 &gt; IF($CI$68="", 0, $CI$68)), $CS120,
    FALSE, N("Check if case is 'TWO' and both directions"),
    AND(
        $CE$68 = "TWO",
        OR($CR120 &lt; -ABS($CI$68), $CR120 &gt; ABS($CI$69))
    ), $CS120,
    FALSE, N("Default case: Return NA()"),
    TRUE, NA()
)</f>
        <v>#N/A</v>
      </c>
      <c r="CU120" s="78" t="e" cm="1">
        <f t="array" ref="CU120">_xlfn.IFS(
    FALSE, N("Check if X1 shading is ON"),
    $CT$49&lt;&gt;"x", NA(),
    FALSE, N("Check if case is 'LEFT' and x axis value less than z score"),
    AND($CE$69 = "LEFT", $CR120 &lt; IF($CI$69="", 0, $CI$69)), $CS120,
    FALSE, N("Check if case is 'RIGHT' and x axis value greater than z score"),
    AND($CE$69 = "RIGHT", $CR120 &gt; IF($CI$69="", 0, $CI$69)), $CS120,
    FALSE, N("Default case: Return NA()"),
    TRUE, NA()
)</f>
        <v>#N/A</v>
      </c>
      <c r="CV120" s="78" t="e" cm="1">
        <f t="array" ref="CV120">_xlfn.IFS(
    FALSE, N("Check if X1 shading is ON"),
    $CV$49&lt;&gt;"x", NA(),
    FALSE, N("Check if case is 'LEFT' and x axis value less than z score"),
    AND($CE$72 = "LEFT", $CR120 &lt; IF($CI$72="", 0, $CI$72)), $CS120,
    FALSE, N("Check if case is 'RIGHT' and x axis value greater than z score"),
    AND($CE$72 = "RIGHT", $CR120 &gt; IF($CI$72="", 0, $CI$72)), $CS120,
    FALSE, N("Check if case is 'TWO' and both directions"),
    AND(
        $CE$72 = "TWO",
        OR($CR120 &lt; -ABS($CI$72), $CR120 &gt; ABS($CI$72))
    ), $CS120,
    FALSE, N("Default case: Return NA()"),
    TRUE, NA()
)</f>
        <v>#N/A</v>
      </c>
      <c r="CW120" s="30"/>
      <c r="CX120" s="66">
        <v>-0.50000000000000222</v>
      </c>
      <c r="CY120" s="66">
        <v>0.158</v>
      </c>
      <c r="CZ120" s="66">
        <f t="shared" si="36"/>
        <v>0.158</v>
      </c>
      <c r="DA120" s="66" t="str">
        <f t="shared" si="37"/>
        <v>x̅</v>
      </c>
    </row>
    <row r="121" spans="1:105" ht="16" x14ac:dyDescent="0.2">
      <c r="A121"/>
      <c r="B121" s="30"/>
      <c r="C121" s="26"/>
      <c r="D121" s="66"/>
      <c r="E121" s="26">
        <f t="shared" si="38"/>
        <v>3</v>
      </c>
      <c r="F121" s="26">
        <f t="shared" si="39"/>
        <v>-0.02</v>
      </c>
      <c r="G121" s="66" t="str">
        <f t="shared" si="44"/>
        <v>3t</v>
      </c>
      <c r="H121" s="78">
        <f t="shared" si="40"/>
        <v>4.4318484119380075E-3</v>
      </c>
      <c r="I121" s="30"/>
      <c r="J121" s="8"/>
      <c r="K121" s="8"/>
      <c r="L121" s="8"/>
      <c r="M121" s="8"/>
      <c r="N121" s="8"/>
      <c r="O121" s="8"/>
      <c r="P121" s="30"/>
      <c r="Q121" s="30"/>
      <c r="R121" s="30"/>
      <c r="S121" s="38">
        <f t="shared" si="41"/>
        <v>-4.1666666666668815E-2</v>
      </c>
      <c r="T121" s="78">
        <f t="shared" si="42"/>
        <v>0.39516357791739609</v>
      </c>
      <c r="U121" s="78" t="e" cm="1">
        <f t="array" ref="U121">_xlfn.IFS(
    FALSE, N("Check if X1 shading is ON"),
    $U$48&lt;&gt;"x", NA(),
    FALSE, N("Check if case is 'LEFT' and x axis value less than z score"),
    AND($F$67 = "LEFT", $S121 &lt; IF($J$67="", 0, $J$67)), $T121,
    FALSE, N("Check if case is 'RIGHT' and x axis value greater than z score"),
    AND($F$67 = "RIGHT", $S121 &gt; IF($J$67="", 0, $J$67)), $T121,
    FALSE, N("Check if case is 'TWO' and both directions"),
    AND(
        $F$67 = "TWO",
        OR($S121 &lt; -ABS($J$67), $S121 &gt; ABS($J$68))
    ), $T121,
    FALSE, N("Default case: Return NA()"),
    TRUE, NA()
)</f>
        <v>#N/A</v>
      </c>
      <c r="V121" s="78" t="e" cm="1">
        <f t="array" ref="V121">_xlfn.IFS(
    FALSE, N("Check if X1 shading is ON"),
    $U$48&lt;&gt;"x", NA(),
    FALSE, N("Check if case is 'LEFT' and x axis value less than z score"),
    AND($F$68 = "LEFT", $S121 &lt; IF($J$68="", 0, $J$68)), $T121,
    FALSE, N("Check if case is 'RIGHT' and x axis value greater than z score"),
    AND($F$68 = "RIGHT", $S121 &gt; IF($J$68="", 0, $J$68)), $T121,
    FALSE, N("Default case: Return NA()"),
    TRUE, NA()
)</f>
        <v>#N/A</v>
      </c>
      <c r="W121" s="78" t="e" cm="1">
        <f t="array" ref="W121">_xlfn.IFS(
    FALSE, N("Check if X1 shading is ON"),
    $W$48&lt;&gt;"x", NA(),
    FALSE, N("Check if case is 'LEFT' and x axis value less than z score"),
    AND($F$71 = "LEFT", $S121 &lt; IF($J$71="", 0, $J$71)), $T121,
    FALSE, N("Check if case is 'RIGHT' and x axis value greater than z score"),
    AND($F$71 = "RIGHT", $S121 &gt; IF($J$71="", 0, $J$71)), $T121,
    FALSE, N("Check if case is 'TWO' and both directions"),
    AND(
        $F$71 = "TWO",
        OR($S121 &lt; -ABS($J$71), $S121 &gt; ABS($J$71))
    ), $T121,
    FALSE, N("Default case: Return NA()"),
    TRUE, NA()
)</f>
        <v>#N/A</v>
      </c>
      <c r="X121" s="30"/>
      <c r="Y121" s="66">
        <v>-0.16666666666666879</v>
      </c>
      <c r="Z121" s="66">
        <v>0.158</v>
      </c>
      <c r="AA121" s="66">
        <f t="shared" si="28"/>
        <v>0.158</v>
      </c>
      <c r="AB121" s="66" t="str">
        <f t="shared" si="35"/>
        <v>x̅</v>
      </c>
      <c r="CA121" s="30"/>
      <c r="CB121" s="26"/>
      <c r="CC121" s="66"/>
      <c r="CD121" s="26">
        <f t="shared" si="45"/>
        <v>2</v>
      </c>
      <c r="CE121" s="26">
        <f t="shared" si="46"/>
        <v>-0.02</v>
      </c>
      <c r="CF121" s="66" t="str">
        <f>CD121&amp;$CI$67</f>
        <v>2t</v>
      </c>
      <c r="CG121" s="78">
        <f t="shared" si="47"/>
        <v>5.3990966513188063E-2</v>
      </c>
      <c r="CH121" s="30"/>
      <c r="CI121" s="66"/>
      <c r="CJ121" s="66"/>
      <c r="CK121" s="104">
        <f>MAX(-3.9, MIN(3.9, CK117))</f>
        <v>3.9</v>
      </c>
      <c r="CL121" s="66" t="e">
        <f>IF(AND($CI$120="x",$CJ$114&lt;&gt;0),0,NA())</f>
        <v>#N/A</v>
      </c>
      <c r="CM121" s="134" t="str">
        <f>IFERROR(
    "μ upper"&amp;CHAR(10)&amp;IF(
        CK117 &gt; 3.5,
        "⟶ " &amp; TEXT(
            CJ117,
            IF(
                $CM$72 = 0,
                "#,##0",
                "#,##0." &amp; REPT("0", $CM$72)
            )
        ),
        TEXT(
            CJ117,
            IF(
                $CM$72 = 0,
                "#,##0",
                "#,##0." &amp; REPT("0", $CM$72)
            )
        )
    ),
    ""
)</f>
        <v>μ upper
⟶ 82.12</v>
      </c>
      <c r="CN121" s="8"/>
      <c r="CO121" s="30"/>
      <c r="CP121" s="30"/>
      <c r="CQ121" s="30"/>
      <c r="CR121" s="38">
        <f t="shared" si="48"/>
        <v>-8.333333333333548E-2</v>
      </c>
      <c r="CS121" s="78">
        <f t="shared" si="43"/>
        <v>0.39410061238944227</v>
      </c>
      <c r="CT121" s="78" t="e" cm="1">
        <f t="array" ref="CT121">_xlfn.IFS(
    FALSE, N("Check if X1 shading is ON"),
    $CT$49&lt;&gt;"x", NA(),
    FALSE, N("Check if case is 'LEFT' and x axis value less than z score"),
    AND($CE$68 = "LEFT", $CR121 &lt; IF($CI$68="", 0, $CI$68)), $CS121,
    FALSE, N("Check if case is 'RIGHT' and x axis value greater than z score"),
    AND($CE$68 = "RIGHT", $CR121 &gt; IF($CI$68="", 0, $CI$68)), $CS121,
    FALSE, N("Check if case is 'TWO' and both directions"),
    AND(
        $CE$68 = "TWO",
        OR($CR121 &lt; -ABS($CI$68), $CR121 &gt; ABS($CI$69))
    ), $CS121,
    FALSE, N("Default case: Return NA()"),
    TRUE, NA()
)</f>
        <v>#N/A</v>
      </c>
      <c r="CU121" s="78" t="e" cm="1">
        <f t="array" ref="CU121">_xlfn.IFS(
    FALSE, N("Check if X1 shading is ON"),
    $CT$49&lt;&gt;"x", NA(),
    FALSE, N("Check if case is 'LEFT' and x axis value less than z score"),
    AND($CE$69 = "LEFT", $CR121 &lt; IF($CI$69="", 0, $CI$69)), $CS121,
    FALSE, N("Check if case is 'RIGHT' and x axis value greater than z score"),
    AND($CE$69 = "RIGHT", $CR121 &gt; IF($CI$69="", 0, $CI$69)), $CS121,
    FALSE, N("Default case: Return NA()"),
    TRUE, NA()
)</f>
        <v>#N/A</v>
      </c>
      <c r="CV121" s="78" t="e" cm="1">
        <f t="array" ref="CV121">_xlfn.IFS(
    FALSE, N("Check if X1 shading is ON"),
    $CV$49&lt;&gt;"x", NA(),
    FALSE, N("Check if case is 'LEFT' and x axis value less than z score"),
    AND($CE$72 = "LEFT", $CR121 &lt; IF($CI$72="", 0, $CI$72)), $CS121,
    FALSE, N("Check if case is 'RIGHT' and x axis value greater than z score"),
    AND($CE$72 = "RIGHT", $CR121 &gt; IF($CI$72="", 0, $CI$72)), $CS121,
    FALSE, N("Check if case is 'TWO' and both directions"),
    AND(
        $CE$72 = "TWO",
        OR($CR121 &lt; -ABS($CI$72), $CR121 &gt; ABS($CI$72))
    ), $CS121,
    FALSE, N("Default case: Return NA()"),
    TRUE, NA()
)</f>
        <v>#N/A</v>
      </c>
      <c r="CW121" s="30"/>
      <c r="CX121" s="66">
        <v>-0.33333333333333548</v>
      </c>
      <c r="CY121" s="66">
        <v>0.158</v>
      </c>
      <c r="CZ121" s="66">
        <f t="shared" si="36"/>
        <v>0.158</v>
      </c>
      <c r="DA121" s="66" t="str">
        <f t="shared" si="37"/>
        <v>x̅</v>
      </c>
    </row>
    <row r="122" spans="1:105" ht="16" x14ac:dyDescent="0.2">
      <c r="A122"/>
      <c r="B122" s="30"/>
      <c r="C122" s="26"/>
      <c r="D122" s="66"/>
      <c r="E122" s="66"/>
      <c r="F122" s="26"/>
      <c r="G122" s="26"/>
      <c r="H122" s="26"/>
      <c r="I122" s="30"/>
      <c r="J122" s="8"/>
      <c r="K122" s="8"/>
      <c r="L122" s="8"/>
      <c r="M122" s="8"/>
      <c r="N122" s="8"/>
      <c r="O122" s="8"/>
      <c r="P122" s="8"/>
      <c r="Q122" s="30"/>
      <c r="R122" s="30"/>
      <c r="S122" s="38">
        <f t="shared" si="41"/>
        <v>-2.1510571102112408E-15</v>
      </c>
      <c r="T122" s="78">
        <f t="shared" si="42"/>
        <v>0.39551857901172804</v>
      </c>
      <c r="U122" s="78" t="e" cm="1">
        <f t="array" ref="U122">_xlfn.IFS(
    FALSE, N("Check if X1 shading is ON"),
    $U$48&lt;&gt;"x", NA(),
    FALSE, N("Check if case is 'LEFT' and x axis value less than z score"),
    AND($F$67 = "LEFT", $S122 &lt; IF($J$67="", 0, $J$67)), $T122,
    FALSE, N("Check if case is 'RIGHT' and x axis value greater than z score"),
    AND($F$67 = "RIGHT", $S122 &gt; IF($J$67="", 0, $J$67)), $T122,
    FALSE, N("Check if case is 'TWO' and both directions"),
    AND(
        $F$67 = "TWO",
        OR($S122 &lt; -ABS($J$67), $S122 &gt; ABS($J$68))
    ), $T122,
    FALSE, N("Default case: Return NA()"),
    TRUE, NA()
)</f>
        <v>#N/A</v>
      </c>
      <c r="V122" s="78" t="e" cm="1">
        <f t="array" ref="V122">_xlfn.IFS(
    FALSE, N("Check if X1 shading is ON"),
    $U$48&lt;&gt;"x", NA(),
    FALSE, N("Check if case is 'LEFT' and x axis value less than z score"),
    AND($F$68 = "LEFT", $S122 &lt; IF($J$68="", 0, $J$68)), $T122,
    FALSE, N("Check if case is 'RIGHT' and x axis value greater than z score"),
    AND($F$68 = "RIGHT", $S122 &gt; IF($J$68="", 0, $J$68)), $T122,
    FALSE, N("Default case: Return NA()"),
    TRUE, NA()
)</f>
        <v>#N/A</v>
      </c>
      <c r="W122" s="78" t="e" cm="1">
        <f t="array" ref="W122">_xlfn.IFS(
    FALSE, N("Check if X1 shading is ON"),
    $W$48&lt;&gt;"x", NA(),
    FALSE, N("Check if case is 'LEFT' and x axis value less than z score"),
    AND($F$71 = "LEFT", $S122 &lt; IF($J$71="", 0, $J$71)), $T122,
    FALSE, N("Check if case is 'RIGHT' and x axis value greater than z score"),
    AND($F$71 = "RIGHT", $S122 &gt; IF($J$71="", 0, $J$71)), $T122,
    FALSE, N("Check if case is 'TWO' and both directions"),
    AND(
        $F$71 = "TWO",
        OR($S122 &lt; -ABS($J$71), $S122 &gt; ABS($J$71))
    ), $T122,
    FALSE, N("Default case: Return NA()"),
    TRUE, NA()
)</f>
        <v>#N/A</v>
      </c>
      <c r="X122" s="30"/>
      <c r="Y122" s="66">
        <v>0.16666666666666449</v>
      </c>
      <c r="Z122" s="66">
        <v>0.158</v>
      </c>
      <c r="AA122" s="66">
        <f t="shared" si="28"/>
        <v>0.158</v>
      </c>
      <c r="AB122" s="66" t="str">
        <f t="shared" si="35"/>
        <v>x̅</v>
      </c>
      <c r="CA122" s="30"/>
      <c r="CB122" s="26"/>
      <c r="CC122" s="66"/>
      <c r="CD122" s="26">
        <f t="shared" si="45"/>
        <v>3</v>
      </c>
      <c r="CE122" s="26">
        <f t="shared" si="46"/>
        <v>-0.02</v>
      </c>
      <c r="CF122" s="66" t="str">
        <f>CD122&amp;$CI$67</f>
        <v>3t</v>
      </c>
      <c r="CG122" s="78">
        <f t="shared" si="47"/>
        <v>4.4318484119380075E-3</v>
      </c>
      <c r="CH122" s="30"/>
      <c r="CI122" s="8"/>
      <c r="CJ122" s="8"/>
      <c r="CK122" s="8"/>
      <c r="CL122" s="8"/>
      <c r="CM122" s="8"/>
      <c r="CN122" s="8"/>
      <c r="CO122" s="30"/>
      <c r="CP122" s="30"/>
      <c r="CQ122" s="30"/>
      <c r="CR122" s="38">
        <f t="shared" si="48"/>
        <v>-4.1666666666668815E-2</v>
      </c>
      <c r="CS122" s="78">
        <f t="shared" si="43"/>
        <v>0.39516357791739609</v>
      </c>
      <c r="CT122" s="78" t="e" cm="1">
        <f t="array" ref="CT122">_xlfn.IFS(
    FALSE, N("Check if X1 shading is ON"),
    $CT$49&lt;&gt;"x", NA(),
    FALSE, N("Check if case is 'LEFT' and x axis value less than z score"),
    AND($CE$68 = "LEFT", $CR122 &lt; IF($CI$68="", 0, $CI$68)), $CS122,
    FALSE, N("Check if case is 'RIGHT' and x axis value greater than z score"),
    AND($CE$68 = "RIGHT", $CR122 &gt; IF($CI$68="", 0, $CI$68)), $CS122,
    FALSE, N("Check if case is 'TWO' and both directions"),
    AND(
        $CE$68 = "TWO",
        OR($CR122 &lt; -ABS($CI$68), $CR122 &gt; ABS($CI$69))
    ), $CS122,
    FALSE, N("Default case: Return NA()"),
    TRUE, NA()
)</f>
        <v>#N/A</v>
      </c>
      <c r="CU122" s="78" t="e" cm="1">
        <f t="array" ref="CU122">_xlfn.IFS(
    FALSE, N("Check if X1 shading is ON"),
    $CT$49&lt;&gt;"x", NA(),
    FALSE, N("Check if case is 'LEFT' and x axis value less than z score"),
    AND($CE$69 = "LEFT", $CR122 &lt; IF($CI$69="", 0, $CI$69)), $CS122,
    FALSE, N("Check if case is 'RIGHT' and x axis value greater than z score"),
    AND($CE$69 = "RIGHT", $CR122 &gt; IF($CI$69="", 0, $CI$69)), $CS122,
    FALSE, N("Default case: Return NA()"),
    TRUE, NA()
)</f>
        <v>#N/A</v>
      </c>
      <c r="CV122" s="78" t="e" cm="1">
        <f t="array" ref="CV122">_xlfn.IFS(
    FALSE, N("Check if X1 shading is ON"),
    $CV$49&lt;&gt;"x", NA(),
    FALSE, N("Check if case is 'LEFT' and x axis value less than z score"),
    AND($CE$72 = "LEFT", $CR122 &lt; IF($CI$72="", 0, $CI$72)), $CS122,
    FALSE, N("Check if case is 'RIGHT' and x axis value greater than z score"),
    AND($CE$72 = "RIGHT", $CR122 &gt; IF($CI$72="", 0, $CI$72)), $CS122,
    FALSE, N("Check if case is 'TWO' and both directions"),
    AND(
        $CE$72 = "TWO",
        OR($CR122 &lt; -ABS($CI$72), $CR122 &gt; ABS($CI$72))
    ), $CS122,
    FALSE, N("Default case: Return NA()"),
    TRUE, NA()
)</f>
        <v>#N/A</v>
      </c>
      <c r="CW122" s="30"/>
      <c r="CX122" s="66">
        <v>-0.16666666666666879</v>
      </c>
      <c r="CY122" s="66">
        <v>0.158</v>
      </c>
      <c r="CZ122" s="66">
        <f t="shared" si="36"/>
        <v>0.158</v>
      </c>
      <c r="DA122" s="66" t="str">
        <f t="shared" si="37"/>
        <v>x̅</v>
      </c>
    </row>
    <row r="123" spans="1:105" ht="19" x14ac:dyDescent="0.25">
      <c r="A123"/>
      <c r="B123" s="30"/>
      <c r="C123" s="77" t="s">
        <v>18</v>
      </c>
      <c r="D123" s="66"/>
      <c r="E123" s="66"/>
      <c r="F123" s="26"/>
      <c r="G123" s="26"/>
      <c r="H123" s="26"/>
      <c r="I123" s="30"/>
      <c r="J123" s="8"/>
      <c r="K123" s="8"/>
      <c r="L123" s="8"/>
      <c r="M123" s="8"/>
      <c r="N123" s="8"/>
      <c r="O123" s="8"/>
      <c r="P123" s="8"/>
      <c r="Q123" s="30"/>
      <c r="R123" s="30"/>
      <c r="S123" s="38">
        <f t="shared" si="41"/>
        <v>4.1666666666664513E-2</v>
      </c>
      <c r="T123" s="78">
        <f t="shared" si="42"/>
        <v>0.39516357791739615</v>
      </c>
      <c r="U123" s="78" t="e" cm="1">
        <f t="array" ref="U123">_xlfn.IFS(
    FALSE, N("Check if X1 shading is ON"),
    $U$48&lt;&gt;"x", NA(),
    FALSE, N("Check if case is 'LEFT' and x axis value less than z score"),
    AND($F$67 = "LEFT", $S123 &lt; IF($J$67="", 0, $J$67)), $T123,
    FALSE, N("Check if case is 'RIGHT' and x axis value greater than z score"),
    AND($F$67 = "RIGHT", $S123 &gt; IF($J$67="", 0, $J$67)), $T123,
    FALSE, N("Check if case is 'TWO' and both directions"),
    AND(
        $F$67 = "TWO",
        OR($S123 &lt; -ABS($J$67), $S123 &gt; ABS($J$68))
    ), $T123,
    FALSE, N("Default case: Return NA()"),
    TRUE, NA()
)</f>
        <v>#N/A</v>
      </c>
      <c r="V123" s="78" t="e" cm="1">
        <f t="array" ref="V123">_xlfn.IFS(
    FALSE, N("Check if X1 shading is ON"),
    $U$48&lt;&gt;"x", NA(),
    FALSE, N("Check if case is 'LEFT' and x axis value less than z score"),
    AND($F$68 = "LEFT", $S123 &lt; IF($J$68="", 0, $J$68)), $T123,
    FALSE, N("Check if case is 'RIGHT' and x axis value greater than z score"),
    AND($F$68 = "RIGHT", $S123 &gt; IF($J$68="", 0, $J$68)), $T123,
    FALSE, N("Default case: Return NA()"),
    TRUE, NA()
)</f>
        <v>#N/A</v>
      </c>
      <c r="W123" s="78" t="e" cm="1">
        <f t="array" ref="W123">_xlfn.IFS(
    FALSE, N("Check if X1 shading is ON"),
    $W$48&lt;&gt;"x", NA(),
    FALSE, N("Check if case is 'LEFT' and x axis value less than z score"),
    AND($F$71 = "LEFT", $S123 &lt; IF($J$71="", 0, $J$71)), $T123,
    FALSE, N("Check if case is 'RIGHT' and x axis value greater than z score"),
    AND($F$71 = "RIGHT", $S123 &gt; IF($J$71="", 0, $J$71)), $T123,
    FALSE, N("Check if case is 'TWO' and both directions"),
    AND(
        $F$71 = "TWO",
        OR($S123 &lt; -ABS($J$71), $S123 &gt; ABS($J$71))
    ), $T123,
    FALSE, N("Default case: Return NA()"),
    TRUE, NA()
)</f>
        <v>#N/A</v>
      </c>
      <c r="X123" s="30"/>
      <c r="Y123" s="66">
        <v>0.33333333333333115</v>
      </c>
      <c r="Z123" s="66">
        <v>0.158</v>
      </c>
      <c r="AA123" s="66">
        <f t="shared" si="28"/>
        <v>0.158</v>
      </c>
      <c r="AB123" s="66" t="str">
        <f t="shared" si="35"/>
        <v>x̅</v>
      </c>
      <c r="CA123" s="30"/>
      <c r="CB123" s="26"/>
      <c r="CC123" s="66"/>
      <c r="CD123" s="66"/>
      <c r="CE123" s="26"/>
      <c r="CF123" s="26"/>
      <c r="CG123" s="26"/>
      <c r="CH123" s="30"/>
      <c r="CI123" s="8"/>
      <c r="CJ123" s="8"/>
      <c r="CK123" s="8"/>
      <c r="CL123" s="8"/>
      <c r="CM123" s="8"/>
      <c r="CN123" s="8"/>
      <c r="CO123" s="8"/>
      <c r="CP123" s="30"/>
      <c r="CQ123" s="30"/>
      <c r="CR123" s="38">
        <f t="shared" si="48"/>
        <v>-2.1510571102112408E-15</v>
      </c>
      <c r="CS123" s="78">
        <f t="shared" si="43"/>
        <v>0.39551857901172804</v>
      </c>
      <c r="CT123" s="78" t="e" cm="1">
        <f t="array" ref="CT123">_xlfn.IFS(
    FALSE, N("Check if X1 shading is ON"),
    $CT$49&lt;&gt;"x", NA(),
    FALSE, N("Check if case is 'LEFT' and x axis value less than z score"),
    AND($CE$68 = "LEFT", $CR123 &lt; IF($CI$68="", 0, $CI$68)), $CS123,
    FALSE, N("Check if case is 'RIGHT' and x axis value greater than z score"),
    AND($CE$68 = "RIGHT", $CR123 &gt; IF($CI$68="", 0, $CI$68)), $CS123,
    FALSE, N("Check if case is 'TWO' and both directions"),
    AND(
        $CE$68 = "TWO",
        OR($CR123 &lt; -ABS($CI$68), $CR123 &gt; ABS($CI$69))
    ), $CS123,
    FALSE, N("Default case: Return NA()"),
    TRUE, NA()
)</f>
        <v>#N/A</v>
      </c>
      <c r="CU123" s="78" t="e" cm="1">
        <f t="array" ref="CU123">_xlfn.IFS(
    FALSE, N("Check if X1 shading is ON"),
    $CT$49&lt;&gt;"x", NA(),
    FALSE, N("Check if case is 'LEFT' and x axis value less than z score"),
    AND($CE$69 = "LEFT", $CR123 &lt; IF($CI$69="", 0, $CI$69)), $CS123,
    FALSE, N("Check if case is 'RIGHT' and x axis value greater than z score"),
    AND($CE$69 = "RIGHT", $CR123 &gt; IF($CI$69="", 0, $CI$69)), $CS123,
    FALSE, N("Default case: Return NA()"),
    TRUE, NA()
)</f>
        <v>#N/A</v>
      </c>
      <c r="CV123" s="78" t="e" cm="1">
        <f t="array" ref="CV123">_xlfn.IFS(
    FALSE, N("Check if X1 shading is ON"),
    $CV$49&lt;&gt;"x", NA(),
    FALSE, N("Check if case is 'LEFT' and x axis value less than z score"),
    AND($CE$72 = "LEFT", $CR123 &lt; IF($CI$72="", 0, $CI$72)), $CS123,
    FALSE, N("Check if case is 'RIGHT' and x axis value greater than z score"),
    AND($CE$72 = "RIGHT", $CR123 &gt; IF($CI$72="", 0, $CI$72)), $CS123,
    FALSE, N("Check if case is 'TWO' and both directions"),
    AND(
        $CE$72 = "TWO",
        OR($CR123 &lt; -ABS($CI$72), $CR123 &gt; ABS($CI$72))
    ), $CS123,
    FALSE, N("Default case: Return NA()"),
    TRUE, NA()
)</f>
        <v>#N/A</v>
      </c>
      <c r="CW123" s="30"/>
      <c r="CX123" s="66">
        <v>0.16666666666666449</v>
      </c>
      <c r="CY123" s="66">
        <v>0.158</v>
      </c>
      <c r="CZ123" s="66">
        <f t="shared" si="36"/>
        <v>0.158</v>
      </c>
      <c r="DA123" s="66" t="str">
        <f t="shared" si="37"/>
        <v>x̅</v>
      </c>
    </row>
    <row r="124" spans="1:105" ht="19" x14ac:dyDescent="0.25">
      <c r="A124"/>
      <c r="B124" s="30"/>
      <c r="C124" s="35" t="s">
        <v>40</v>
      </c>
      <c r="D124" s="70" t="s">
        <v>41</v>
      </c>
      <c r="E124" s="64" t="s">
        <v>48</v>
      </c>
      <c r="F124" s="35" t="s">
        <v>49</v>
      </c>
      <c r="G124" s="64" t="s">
        <v>50</v>
      </c>
      <c r="H124" s="26"/>
      <c r="I124" s="30"/>
      <c r="J124" s="30"/>
      <c r="K124" s="30"/>
      <c r="L124" s="30"/>
      <c r="M124" s="30"/>
      <c r="N124" s="30"/>
      <c r="O124" s="30"/>
      <c r="P124" s="8"/>
      <c r="Q124" s="30"/>
      <c r="R124" s="30"/>
      <c r="S124" s="38">
        <f t="shared" si="41"/>
        <v>8.3333333333331178E-2</v>
      </c>
      <c r="T124" s="78">
        <f t="shared" si="42"/>
        <v>0.39410061238944244</v>
      </c>
      <c r="U124" s="78" t="e" cm="1">
        <f t="array" ref="U124">_xlfn.IFS(
    FALSE, N("Check if X1 shading is ON"),
    $U$48&lt;&gt;"x", NA(),
    FALSE, N("Check if case is 'LEFT' and x axis value less than z score"),
    AND($F$67 = "LEFT", $S124 &lt; IF($J$67="", 0, $J$67)), $T124,
    FALSE, N("Check if case is 'RIGHT' and x axis value greater than z score"),
    AND($F$67 = "RIGHT", $S124 &gt; IF($J$67="", 0, $J$67)), $T124,
    FALSE, N("Check if case is 'TWO' and both directions"),
    AND(
        $F$67 = "TWO",
        OR($S124 &lt; -ABS($J$67), $S124 &gt; ABS($J$68))
    ), $T124,
    FALSE, N("Default case: Return NA()"),
    TRUE, NA()
)</f>
        <v>#N/A</v>
      </c>
      <c r="V124" s="78" t="e" cm="1">
        <f t="array" ref="V124">_xlfn.IFS(
    FALSE, N("Check if X1 shading is ON"),
    $U$48&lt;&gt;"x", NA(),
    FALSE, N("Check if case is 'LEFT' and x axis value less than z score"),
    AND($F$68 = "LEFT", $S124 &lt; IF($J$68="", 0, $J$68)), $T124,
    FALSE, N("Check if case is 'RIGHT' and x axis value greater than z score"),
    AND($F$68 = "RIGHT", $S124 &gt; IF($J$68="", 0, $J$68)), $T124,
    FALSE, N("Default case: Return NA()"),
    TRUE, NA()
)</f>
        <v>#N/A</v>
      </c>
      <c r="W124" s="78" t="e" cm="1">
        <f t="array" ref="W124">_xlfn.IFS(
    FALSE, N("Check if X1 shading is ON"),
    $W$48&lt;&gt;"x", NA(),
    FALSE, N("Check if case is 'LEFT' and x axis value less than z score"),
    AND($F$71 = "LEFT", $S124 &lt; IF($J$71="", 0, $J$71)), $T124,
    FALSE, N("Check if case is 'RIGHT' and x axis value greater than z score"),
    AND($F$71 = "RIGHT", $S124 &gt; IF($J$71="", 0, $J$71)), $T124,
    FALSE, N("Check if case is 'TWO' and both directions"),
    AND(
        $F$71 = "TWO",
        OR($S124 &lt; -ABS($J$71), $S124 &gt; ABS($J$71))
    ), $T124,
    FALSE, N("Default case: Return NA()"),
    TRUE, NA()
)</f>
        <v>#N/A</v>
      </c>
      <c r="X124" s="30"/>
      <c r="Y124" s="66">
        <v>0.49999999999999789</v>
      </c>
      <c r="Z124" s="66">
        <v>0.158</v>
      </c>
      <c r="AA124" s="66">
        <f t="shared" si="28"/>
        <v>0.158</v>
      </c>
      <c r="AB124" s="66" t="str">
        <f t="shared" si="35"/>
        <v>x̅</v>
      </c>
      <c r="CA124" s="30"/>
      <c r="CB124" s="77" t="s">
        <v>18</v>
      </c>
      <c r="CC124" s="66"/>
      <c r="CD124" s="66"/>
      <c r="CE124" s="26"/>
      <c r="CF124" s="26"/>
      <c r="CG124" s="26"/>
      <c r="CH124" s="30"/>
      <c r="CI124" s="8"/>
      <c r="CJ124" s="8"/>
      <c r="CK124" s="8"/>
      <c r="CL124" s="8"/>
      <c r="CM124" s="8"/>
      <c r="CN124" s="8"/>
      <c r="CO124" s="8"/>
      <c r="CP124" s="30"/>
      <c r="CQ124" s="30"/>
      <c r="CR124" s="38">
        <f t="shared" si="48"/>
        <v>4.1666666666664513E-2</v>
      </c>
      <c r="CS124" s="78">
        <f t="shared" si="43"/>
        <v>0.39516357791739615</v>
      </c>
      <c r="CT124" s="78" t="e" cm="1">
        <f t="array" ref="CT124">_xlfn.IFS(
    FALSE, N("Check if X1 shading is ON"),
    $CT$49&lt;&gt;"x", NA(),
    FALSE, N("Check if case is 'LEFT' and x axis value less than z score"),
    AND($CE$68 = "LEFT", $CR124 &lt; IF($CI$68="", 0, $CI$68)), $CS124,
    FALSE, N("Check if case is 'RIGHT' and x axis value greater than z score"),
    AND($CE$68 = "RIGHT", $CR124 &gt; IF($CI$68="", 0, $CI$68)), $CS124,
    FALSE, N("Check if case is 'TWO' and both directions"),
    AND(
        $CE$68 = "TWO",
        OR($CR124 &lt; -ABS($CI$68), $CR124 &gt; ABS($CI$69))
    ), $CS124,
    FALSE, N("Default case: Return NA()"),
    TRUE, NA()
)</f>
        <v>#N/A</v>
      </c>
      <c r="CU124" s="78" t="e" cm="1">
        <f t="array" ref="CU124">_xlfn.IFS(
    FALSE, N("Check if X1 shading is ON"),
    $CT$49&lt;&gt;"x", NA(),
    FALSE, N("Check if case is 'LEFT' and x axis value less than z score"),
    AND($CE$69 = "LEFT", $CR124 &lt; IF($CI$69="", 0, $CI$69)), $CS124,
    FALSE, N("Check if case is 'RIGHT' and x axis value greater than z score"),
    AND($CE$69 = "RIGHT", $CR124 &gt; IF($CI$69="", 0, $CI$69)), $CS124,
    FALSE, N("Default case: Return NA()"),
    TRUE, NA()
)</f>
        <v>#N/A</v>
      </c>
      <c r="CV124" s="78" t="e" cm="1">
        <f t="array" ref="CV124">_xlfn.IFS(
    FALSE, N("Check if X1 shading is ON"),
    $CV$49&lt;&gt;"x", NA(),
    FALSE, N("Check if case is 'LEFT' and x axis value less than z score"),
    AND($CE$72 = "LEFT", $CR124 &lt; IF($CI$72="", 0, $CI$72)), $CS124,
    FALSE, N("Check if case is 'RIGHT' and x axis value greater than z score"),
    AND($CE$72 = "RIGHT", $CR124 &gt; IF($CI$72="", 0, $CI$72)), $CS124,
    FALSE, N("Check if case is 'TWO' and both directions"),
    AND(
        $CE$72 = "TWO",
        OR($CR124 &lt; -ABS($CI$72), $CR124 &gt; ABS($CI$72))
    ), $CS124,
    FALSE, N("Default case: Return NA()"),
    TRUE, NA()
)</f>
        <v>#N/A</v>
      </c>
      <c r="CW124" s="30"/>
      <c r="CX124" s="66">
        <v>0.33333333333333115</v>
      </c>
      <c r="CY124" s="66">
        <v>0.158</v>
      </c>
      <c r="CZ124" s="66">
        <f t="shared" si="36"/>
        <v>0.158</v>
      </c>
      <c r="DA124" s="66" t="str">
        <f t="shared" si="37"/>
        <v>x̅</v>
      </c>
    </row>
    <row r="125" spans="1:105" ht="34" x14ac:dyDescent="0.2">
      <c r="A125"/>
      <c r="B125" s="30"/>
      <c r="C125" s="26" t="str">
        <f>N57</f>
        <v>x</v>
      </c>
      <c r="D125" s="66">
        <v>-0.02</v>
      </c>
      <c r="E125" s="26">
        <v>-3.5</v>
      </c>
      <c r="F125" s="26">
        <f>IF(
    C125="x",
    D125,
    NA()
)</f>
        <v>-0.02</v>
      </c>
      <c r="G125" s="39">
        <v>5.0000000000000001E-3</v>
      </c>
      <c r="H125" s="26"/>
      <c r="I125" s="30"/>
      <c r="J125" s="30"/>
      <c r="K125" s="30"/>
      <c r="L125" s="30"/>
      <c r="M125" s="30"/>
      <c r="N125" s="30"/>
      <c r="O125" s="30"/>
      <c r="P125" s="8"/>
      <c r="Q125" s="30"/>
      <c r="R125" s="30"/>
      <c r="S125" s="38">
        <f t="shared" si="41"/>
        <v>0.12499999999999784</v>
      </c>
      <c r="T125" s="78">
        <f t="shared" si="42"/>
        <v>0.39233577499731215</v>
      </c>
      <c r="U125" s="78" t="e" cm="1">
        <f t="array" ref="U125">_xlfn.IFS(
    FALSE, N("Check if X1 shading is ON"),
    $U$48&lt;&gt;"x", NA(),
    FALSE, N("Check if case is 'LEFT' and x axis value less than z score"),
    AND($F$67 = "LEFT", $S125 &lt; IF($J$67="", 0, $J$67)), $T125,
    FALSE, N("Check if case is 'RIGHT' and x axis value greater than z score"),
    AND($F$67 = "RIGHT", $S125 &gt; IF($J$67="", 0, $J$67)), $T125,
    FALSE, N("Check if case is 'TWO' and both directions"),
    AND(
        $F$67 = "TWO",
        OR($S125 &lt; -ABS($J$67), $S125 &gt; ABS($J$68))
    ), $T125,
    FALSE, N("Default case: Return NA()"),
    TRUE, NA()
)</f>
        <v>#N/A</v>
      </c>
      <c r="V125" s="78" t="e" cm="1">
        <f t="array" ref="V125">_xlfn.IFS(
    FALSE, N("Check if X1 shading is ON"),
    $U$48&lt;&gt;"x", NA(),
    FALSE, N("Check if case is 'LEFT' and x axis value less than z score"),
    AND($F$68 = "LEFT", $S125 &lt; IF($J$68="", 0, $J$68)), $T125,
    FALSE, N("Check if case is 'RIGHT' and x axis value greater than z score"),
    AND($F$68 = "RIGHT", $S125 &gt; IF($J$68="", 0, $J$68)), $T125,
    FALSE, N("Default case: Return NA()"),
    TRUE, NA()
)</f>
        <v>#N/A</v>
      </c>
      <c r="W125" s="78" t="e" cm="1">
        <f t="array" ref="W125">_xlfn.IFS(
    FALSE, N("Check if X1 shading is ON"),
    $W$48&lt;&gt;"x", NA(),
    FALSE, N("Check if case is 'LEFT' and x axis value less than z score"),
    AND($F$71 = "LEFT", $S125 &lt; IF($J$71="", 0, $J$71)), $T125,
    FALSE, N("Check if case is 'RIGHT' and x axis value greater than z score"),
    AND($F$71 = "RIGHT", $S125 &gt; IF($J$71="", 0, $J$71)), $T125,
    FALSE, N("Check if case is 'TWO' and both directions"),
    AND(
        $F$71 = "TWO",
        OR($S125 &lt; -ABS($J$71), $S125 &gt; ABS($J$71))
    ), $T125,
    FALSE, N("Default case: Return NA()"),
    TRUE, NA()
)</f>
        <v>#N/A</v>
      </c>
      <c r="X125" s="30"/>
      <c r="Y125" s="66">
        <v>0.66666666666666441</v>
      </c>
      <c r="Z125" s="66">
        <v>0.158</v>
      </c>
      <c r="AA125" s="66">
        <f t="shared" si="28"/>
        <v>0.158</v>
      </c>
      <c r="AB125" s="66" t="str">
        <f t="shared" si="35"/>
        <v>x̅</v>
      </c>
      <c r="CA125" s="30"/>
      <c r="CB125" s="35" t="s">
        <v>40</v>
      </c>
      <c r="CC125" s="70" t="s">
        <v>41</v>
      </c>
      <c r="CD125" s="64" t="s">
        <v>48</v>
      </c>
      <c r="CE125" s="35" t="s">
        <v>49</v>
      </c>
      <c r="CF125" s="64" t="s">
        <v>50</v>
      </c>
      <c r="CG125" s="26"/>
      <c r="CH125" s="30"/>
      <c r="CI125" s="30"/>
      <c r="CJ125" s="30"/>
      <c r="CK125" s="30"/>
      <c r="CL125" s="30"/>
      <c r="CM125" s="30"/>
      <c r="CN125" s="30"/>
      <c r="CO125" s="8"/>
      <c r="CP125" s="30"/>
      <c r="CQ125" s="30"/>
      <c r="CR125" s="38">
        <f t="shared" si="48"/>
        <v>8.3333333333331178E-2</v>
      </c>
      <c r="CS125" s="78">
        <f t="shared" si="43"/>
        <v>0.39410061238944244</v>
      </c>
      <c r="CT125" s="78" t="e" cm="1">
        <f t="array" ref="CT125">_xlfn.IFS(
    FALSE, N("Check if X1 shading is ON"),
    $CT$49&lt;&gt;"x", NA(),
    FALSE, N("Check if case is 'LEFT' and x axis value less than z score"),
    AND($CE$68 = "LEFT", $CR125 &lt; IF($CI$68="", 0, $CI$68)), $CS125,
    FALSE, N("Check if case is 'RIGHT' and x axis value greater than z score"),
    AND($CE$68 = "RIGHT", $CR125 &gt; IF($CI$68="", 0, $CI$68)), $CS125,
    FALSE, N("Check if case is 'TWO' and both directions"),
    AND(
        $CE$68 = "TWO",
        OR($CR125 &lt; -ABS($CI$68), $CR125 &gt; ABS($CI$69))
    ), $CS125,
    FALSE, N("Default case: Return NA()"),
    TRUE, NA()
)</f>
        <v>#N/A</v>
      </c>
      <c r="CU125" s="78" t="e" cm="1">
        <f t="array" ref="CU125">_xlfn.IFS(
    FALSE, N("Check if X1 shading is ON"),
    $CT$49&lt;&gt;"x", NA(),
    FALSE, N("Check if case is 'LEFT' and x axis value less than z score"),
    AND($CE$69 = "LEFT", $CR125 &lt; IF($CI$69="", 0, $CI$69)), $CS125,
    FALSE, N("Check if case is 'RIGHT' and x axis value greater than z score"),
    AND($CE$69 = "RIGHT", $CR125 &gt; IF($CI$69="", 0, $CI$69)), $CS125,
    FALSE, N("Default case: Return NA()"),
    TRUE, NA()
)</f>
        <v>#N/A</v>
      </c>
      <c r="CV125" s="78" t="e" cm="1">
        <f t="array" ref="CV125">_xlfn.IFS(
    FALSE, N("Check if X1 shading is ON"),
    $CV$49&lt;&gt;"x", NA(),
    FALSE, N("Check if case is 'LEFT' and x axis value less than z score"),
    AND($CE$72 = "LEFT", $CR125 &lt; IF($CI$72="", 0, $CI$72)), $CS125,
    FALSE, N("Check if case is 'RIGHT' and x axis value greater than z score"),
    AND($CE$72 = "RIGHT", $CR125 &gt; IF($CI$72="", 0, $CI$72)), $CS125,
    FALSE, N("Check if case is 'TWO' and both directions"),
    AND(
        $CE$72 = "TWO",
        OR($CR125 &lt; -ABS($CI$72), $CR125 &gt; ABS($CI$72))
    ), $CS125,
    FALSE, N("Default case: Return NA()"),
    TRUE, NA()
)</f>
        <v>#N/A</v>
      </c>
      <c r="CW125" s="30"/>
      <c r="CX125" s="66">
        <v>0.49999999999999789</v>
      </c>
      <c r="CY125" s="66">
        <v>0.158</v>
      </c>
      <c r="CZ125" s="66">
        <f t="shared" si="36"/>
        <v>0.158</v>
      </c>
      <c r="DA125" s="66" t="str">
        <f t="shared" si="37"/>
        <v>x̅</v>
      </c>
    </row>
    <row r="126" spans="1:105" ht="16" x14ac:dyDescent="0.2">
      <c r="A126"/>
      <c r="B126" s="30"/>
      <c r="C126" s="26"/>
      <c r="D126" s="66"/>
      <c r="E126" s="26">
        <f t="shared" ref="E126:E132" si="49">E125+1</f>
        <v>-2.5</v>
      </c>
      <c r="F126" s="26">
        <f>F125</f>
        <v>-0.02</v>
      </c>
      <c r="G126" s="39">
        <v>0.02</v>
      </c>
      <c r="H126" s="26"/>
      <c r="I126" s="30"/>
      <c r="J126" s="30"/>
      <c r="K126" s="30"/>
      <c r="L126" s="30"/>
      <c r="M126" s="30"/>
      <c r="N126" s="30"/>
      <c r="O126" s="30"/>
      <c r="P126" s="8"/>
      <c r="Q126" s="30"/>
      <c r="R126" s="30"/>
      <c r="S126" s="38">
        <f t="shared" si="41"/>
        <v>0.16666666666666449</v>
      </c>
      <c r="T126" s="78">
        <f t="shared" si="42"/>
        <v>0.38987915134907986</v>
      </c>
      <c r="U126" s="78" t="e" cm="1">
        <f t="array" ref="U126">_xlfn.IFS(
    FALSE, N("Check if X1 shading is ON"),
    $U$48&lt;&gt;"x", NA(),
    FALSE, N("Check if case is 'LEFT' and x axis value less than z score"),
    AND($F$67 = "LEFT", $S126 &lt; IF($J$67="", 0, $J$67)), $T126,
    FALSE, N("Check if case is 'RIGHT' and x axis value greater than z score"),
    AND($F$67 = "RIGHT", $S126 &gt; IF($J$67="", 0, $J$67)), $T126,
    FALSE, N("Check if case is 'TWO' and both directions"),
    AND(
        $F$67 = "TWO",
        OR($S126 &lt; -ABS($J$67), $S126 &gt; ABS($J$68))
    ), $T126,
    FALSE, N("Default case: Return NA()"),
    TRUE, NA()
)</f>
        <v>#N/A</v>
      </c>
      <c r="V126" s="78" t="e" cm="1">
        <f t="array" ref="V126">_xlfn.IFS(
    FALSE, N("Check if X1 shading is ON"),
    $U$48&lt;&gt;"x", NA(),
    FALSE, N("Check if case is 'LEFT' and x axis value less than z score"),
    AND($F$68 = "LEFT", $S126 &lt; IF($J$68="", 0, $J$68)), $T126,
    FALSE, N("Check if case is 'RIGHT' and x axis value greater than z score"),
    AND($F$68 = "RIGHT", $S126 &gt; IF($J$68="", 0, $J$68)), $T126,
    FALSE, N("Default case: Return NA()"),
    TRUE, NA()
)</f>
        <v>#N/A</v>
      </c>
      <c r="W126" s="78" t="e" cm="1">
        <f t="array" ref="W126">_xlfn.IFS(
    FALSE, N("Check if X1 shading is ON"),
    $W$48&lt;&gt;"x", NA(),
    FALSE, N("Check if case is 'LEFT' and x axis value less than z score"),
    AND($F$71 = "LEFT", $S126 &lt; IF($J$71="", 0, $J$71)), $T126,
    FALSE, N("Check if case is 'RIGHT' and x axis value greater than z score"),
    AND($F$71 = "RIGHT", $S126 &gt; IF($J$71="", 0, $J$71)), $T126,
    FALSE, N("Check if case is 'TWO' and both directions"),
    AND(
        $F$71 = "TWO",
        OR($S126 &lt; -ABS($J$71), $S126 &gt; ABS($J$71))
    ), $T126,
    FALSE, N("Default case: Return NA()"),
    TRUE, NA()
)</f>
        <v>#N/A</v>
      </c>
      <c r="X126" s="30"/>
      <c r="Y126" s="66">
        <v>0.83333333333333093</v>
      </c>
      <c r="Z126" s="66">
        <v>0.158</v>
      </c>
      <c r="AA126" s="66">
        <f t="shared" si="28"/>
        <v>0.158</v>
      </c>
      <c r="AB126" s="66" t="str">
        <f t="shared" si="35"/>
        <v>x̅</v>
      </c>
      <c r="CA126" s="30"/>
      <c r="CB126" s="26" t="str">
        <f>CM58</f>
        <v>x</v>
      </c>
      <c r="CC126" s="66">
        <v>-0.02</v>
      </c>
      <c r="CD126" s="26">
        <v>-3.5</v>
      </c>
      <c r="CE126" s="26">
        <f>IF(
    CB126="x",
    CC126,
    NA()
)</f>
        <v>-0.02</v>
      </c>
      <c r="CF126" s="39">
        <v>5.0000000000000001E-3</v>
      </c>
      <c r="CG126" s="26"/>
      <c r="CH126" s="30"/>
      <c r="CI126" s="30"/>
      <c r="CJ126" s="30"/>
      <c r="CK126" s="30"/>
      <c r="CL126" s="30"/>
      <c r="CM126" s="30"/>
      <c r="CN126" s="30"/>
      <c r="CO126" s="8"/>
      <c r="CP126" s="30"/>
      <c r="CQ126" s="30"/>
      <c r="CR126" s="38">
        <f t="shared" si="48"/>
        <v>0.12499999999999784</v>
      </c>
      <c r="CS126" s="78">
        <f t="shared" si="43"/>
        <v>0.39233577499731215</v>
      </c>
      <c r="CT126" s="78" t="e" cm="1">
        <f t="array" ref="CT126">_xlfn.IFS(
    FALSE, N("Check if X1 shading is ON"),
    $CT$49&lt;&gt;"x", NA(),
    FALSE, N("Check if case is 'LEFT' and x axis value less than z score"),
    AND($CE$68 = "LEFT", $CR126 &lt; IF($CI$68="", 0, $CI$68)), $CS126,
    FALSE, N("Check if case is 'RIGHT' and x axis value greater than z score"),
    AND($CE$68 = "RIGHT", $CR126 &gt; IF($CI$68="", 0, $CI$68)), $CS126,
    FALSE, N("Check if case is 'TWO' and both directions"),
    AND(
        $CE$68 = "TWO",
        OR($CR126 &lt; -ABS($CI$68), $CR126 &gt; ABS($CI$69))
    ), $CS126,
    FALSE, N("Default case: Return NA()"),
    TRUE, NA()
)</f>
        <v>#N/A</v>
      </c>
      <c r="CU126" s="78" t="e" cm="1">
        <f t="array" ref="CU126">_xlfn.IFS(
    FALSE, N("Check if X1 shading is ON"),
    $CT$49&lt;&gt;"x", NA(),
    FALSE, N("Check if case is 'LEFT' and x axis value less than z score"),
    AND($CE$69 = "LEFT", $CR126 &lt; IF($CI$69="", 0, $CI$69)), $CS126,
    FALSE, N("Check if case is 'RIGHT' and x axis value greater than z score"),
    AND($CE$69 = "RIGHT", $CR126 &gt; IF($CI$69="", 0, $CI$69)), $CS126,
    FALSE, N("Default case: Return NA()"),
    TRUE, NA()
)</f>
        <v>#N/A</v>
      </c>
      <c r="CV126" s="78" t="e" cm="1">
        <f t="array" ref="CV126">_xlfn.IFS(
    FALSE, N("Check if X1 shading is ON"),
    $CV$49&lt;&gt;"x", NA(),
    FALSE, N("Check if case is 'LEFT' and x axis value less than z score"),
    AND($CE$72 = "LEFT", $CR126 &lt; IF($CI$72="", 0, $CI$72)), $CS126,
    FALSE, N("Check if case is 'RIGHT' and x axis value greater than z score"),
    AND($CE$72 = "RIGHT", $CR126 &gt; IF($CI$72="", 0, $CI$72)), $CS126,
    FALSE, N("Check if case is 'TWO' and both directions"),
    AND(
        $CE$72 = "TWO",
        OR($CR126 &lt; -ABS($CI$72), $CR126 &gt; ABS($CI$72))
    ), $CS126,
    FALSE, N("Default case: Return NA()"),
    TRUE, NA()
)</f>
        <v>#N/A</v>
      </c>
      <c r="CW126" s="30"/>
      <c r="CX126" s="66">
        <v>0.66666666666666441</v>
      </c>
      <c r="CY126" s="66">
        <v>0.158</v>
      </c>
      <c r="CZ126" s="66">
        <f t="shared" si="36"/>
        <v>0.158</v>
      </c>
      <c r="DA126" s="66" t="str">
        <f t="shared" si="37"/>
        <v>x̅</v>
      </c>
    </row>
    <row r="127" spans="1:105" ht="16" x14ac:dyDescent="0.2">
      <c r="A127"/>
      <c r="B127" s="30"/>
      <c r="C127" s="26"/>
      <c r="D127" s="66"/>
      <c r="E127" s="26">
        <f t="shared" si="49"/>
        <v>-1.5</v>
      </c>
      <c r="F127" s="26">
        <f t="shared" ref="F127:F132" si="50">F126</f>
        <v>-0.02</v>
      </c>
      <c r="G127" s="39">
        <v>0.13500000000000001</v>
      </c>
      <c r="H127" s="26"/>
      <c r="I127" s="30"/>
      <c r="J127" s="30"/>
      <c r="K127" s="30"/>
      <c r="L127" s="30"/>
      <c r="M127" s="30"/>
      <c r="N127" s="30"/>
      <c r="O127" s="30"/>
      <c r="P127" s="8"/>
      <c r="Q127" s="30"/>
      <c r="R127" s="30"/>
      <c r="S127" s="38">
        <f t="shared" si="41"/>
        <v>0.20833333333333115</v>
      </c>
      <c r="T127" s="78">
        <f t="shared" si="42"/>
        <v>0.38674471816304173</v>
      </c>
      <c r="U127" s="78" t="e" cm="1">
        <f t="array" ref="U127">_xlfn.IFS(
    FALSE, N("Check if X1 shading is ON"),
    $U$48&lt;&gt;"x", NA(),
    FALSE, N("Check if case is 'LEFT' and x axis value less than z score"),
    AND($F$67 = "LEFT", $S127 &lt; IF($J$67="", 0, $J$67)), $T127,
    FALSE, N("Check if case is 'RIGHT' and x axis value greater than z score"),
    AND($F$67 = "RIGHT", $S127 &gt; IF($J$67="", 0, $J$67)), $T127,
    FALSE, N("Check if case is 'TWO' and both directions"),
    AND(
        $F$67 = "TWO",
        OR($S127 &lt; -ABS($J$67), $S127 &gt; ABS($J$68))
    ), $T127,
    FALSE, N("Default case: Return NA()"),
    TRUE, NA()
)</f>
        <v>#N/A</v>
      </c>
      <c r="V127" s="78" t="e" cm="1">
        <f t="array" ref="V127">_xlfn.IFS(
    FALSE, N("Check if X1 shading is ON"),
    $U$48&lt;&gt;"x", NA(),
    FALSE, N("Check if case is 'LEFT' and x axis value less than z score"),
    AND($F$68 = "LEFT", $S127 &lt; IF($J$68="", 0, $J$68)), $T127,
    FALSE, N("Check if case is 'RIGHT' and x axis value greater than z score"),
    AND($F$68 = "RIGHT", $S127 &gt; IF($J$68="", 0, $J$68)), $T127,
    FALSE, N("Default case: Return NA()"),
    TRUE, NA()
)</f>
        <v>#N/A</v>
      </c>
      <c r="W127" s="78" t="e" cm="1">
        <f t="array" ref="W127">_xlfn.IFS(
    FALSE, N("Check if X1 shading is ON"),
    $W$48&lt;&gt;"x", NA(),
    FALSE, N("Check if case is 'LEFT' and x axis value less than z score"),
    AND($F$71 = "LEFT", $S127 &lt; IF($J$71="", 0, $J$71)), $T127,
    FALSE, N("Check if case is 'RIGHT' and x axis value greater than z score"),
    AND($F$71 = "RIGHT", $S127 &gt; IF($J$71="", 0, $J$71)), $T127,
    FALSE, N("Check if case is 'TWO' and both directions"),
    AND(
        $F$71 = "TWO",
        OR($S127 &lt; -ABS($J$71), $S127 &gt; ABS($J$71))
    ), $T127,
    FALSE, N("Default case: Return NA()"),
    TRUE, NA()
)</f>
        <v>#N/A</v>
      </c>
      <c r="X127" s="30"/>
      <c r="Y127" s="66">
        <v>1.1666666666666643</v>
      </c>
      <c r="Z127" s="66">
        <v>0.158</v>
      </c>
      <c r="AA127" s="66">
        <f t="shared" si="28"/>
        <v>0.158</v>
      </c>
      <c r="AB127" s="66" t="str">
        <f t="shared" si="35"/>
        <v>x̅</v>
      </c>
      <c r="CA127" s="30"/>
      <c r="CB127" s="26"/>
      <c r="CC127" s="66"/>
      <c r="CD127" s="26">
        <f t="shared" ref="CD127:CD133" si="51">CD126+1</f>
        <v>-2.5</v>
      </c>
      <c r="CE127" s="26">
        <f t="shared" ref="CE127:CE133" si="52">CE126</f>
        <v>-0.02</v>
      </c>
      <c r="CF127" s="39">
        <v>0.02</v>
      </c>
      <c r="CG127" s="26"/>
      <c r="CH127" s="30"/>
      <c r="CI127" s="30"/>
      <c r="CJ127" s="30"/>
      <c r="CK127" s="30"/>
      <c r="CL127" s="30"/>
      <c r="CM127" s="30"/>
      <c r="CN127" s="30"/>
      <c r="CO127" s="8"/>
      <c r="CP127" s="30"/>
      <c r="CQ127" s="30"/>
      <c r="CR127" s="38">
        <f t="shared" si="48"/>
        <v>0.16666666666666449</v>
      </c>
      <c r="CS127" s="78">
        <f t="shared" si="43"/>
        <v>0.38987915134907986</v>
      </c>
      <c r="CT127" s="78" t="e" cm="1">
        <f t="array" ref="CT127">_xlfn.IFS(
    FALSE, N("Check if X1 shading is ON"),
    $CT$49&lt;&gt;"x", NA(),
    FALSE, N("Check if case is 'LEFT' and x axis value less than z score"),
    AND($CE$68 = "LEFT", $CR127 &lt; IF($CI$68="", 0, $CI$68)), $CS127,
    FALSE, N("Check if case is 'RIGHT' and x axis value greater than z score"),
    AND($CE$68 = "RIGHT", $CR127 &gt; IF($CI$68="", 0, $CI$68)), $CS127,
    FALSE, N("Check if case is 'TWO' and both directions"),
    AND(
        $CE$68 = "TWO",
        OR($CR127 &lt; -ABS($CI$68), $CR127 &gt; ABS($CI$69))
    ), $CS127,
    FALSE, N("Default case: Return NA()"),
    TRUE, NA()
)</f>
        <v>#N/A</v>
      </c>
      <c r="CU127" s="78" t="e" cm="1">
        <f t="array" ref="CU127">_xlfn.IFS(
    FALSE, N("Check if X1 shading is ON"),
    $CT$49&lt;&gt;"x", NA(),
    FALSE, N("Check if case is 'LEFT' and x axis value less than z score"),
    AND($CE$69 = "LEFT", $CR127 &lt; IF($CI$69="", 0, $CI$69)), $CS127,
    FALSE, N("Check if case is 'RIGHT' and x axis value greater than z score"),
    AND($CE$69 = "RIGHT", $CR127 &gt; IF($CI$69="", 0, $CI$69)), $CS127,
    FALSE, N("Default case: Return NA()"),
    TRUE, NA()
)</f>
        <v>#N/A</v>
      </c>
      <c r="CV127" s="78" t="e" cm="1">
        <f t="array" ref="CV127">_xlfn.IFS(
    FALSE, N("Check if X1 shading is ON"),
    $CV$49&lt;&gt;"x", NA(),
    FALSE, N("Check if case is 'LEFT' and x axis value less than z score"),
    AND($CE$72 = "LEFT", $CR127 &lt; IF($CI$72="", 0, $CI$72)), $CS127,
    FALSE, N("Check if case is 'RIGHT' and x axis value greater than z score"),
    AND($CE$72 = "RIGHT", $CR127 &gt; IF($CI$72="", 0, $CI$72)), $CS127,
    FALSE, N("Check if case is 'TWO' and both directions"),
    AND(
        $CE$72 = "TWO",
        OR($CR127 &lt; -ABS($CI$72), $CR127 &gt; ABS($CI$72))
    ), $CS127,
    FALSE, N("Default case: Return NA()"),
    TRUE, NA()
)</f>
        <v>#N/A</v>
      </c>
      <c r="CW127" s="30"/>
      <c r="CX127" s="66">
        <v>0.83333333333333093</v>
      </c>
      <c r="CY127" s="66">
        <v>0.158</v>
      </c>
      <c r="CZ127" s="66">
        <f t="shared" si="36"/>
        <v>0.158</v>
      </c>
      <c r="DA127" s="66" t="str">
        <f t="shared" si="37"/>
        <v>x̅</v>
      </c>
    </row>
    <row r="128" spans="1:105" ht="16" x14ac:dyDescent="0.2">
      <c r="A128"/>
      <c r="B128" s="30"/>
      <c r="C128" s="26"/>
      <c r="D128" s="66"/>
      <c r="E128" s="26">
        <f t="shared" si="49"/>
        <v>-0.5</v>
      </c>
      <c r="F128" s="26">
        <f t="shared" si="50"/>
        <v>-0.02</v>
      </c>
      <c r="G128" s="39">
        <v>0.34</v>
      </c>
      <c r="H128" s="26"/>
      <c r="I128" s="30"/>
      <c r="J128" s="30"/>
      <c r="K128" s="30"/>
      <c r="L128" s="30"/>
      <c r="M128" s="30"/>
      <c r="N128" s="30"/>
      <c r="O128" s="30"/>
      <c r="P128" s="8"/>
      <c r="Q128" s="30"/>
      <c r="R128" s="30"/>
      <c r="S128" s="38">
        <f t="shared" si="41"/>
        <v>0.24999999999999781</v>
      </c>
      <c r="T128" s="78">
        <f t="shared" si="42"/>
        <v>0.38295020271144958</v>
      </c>
      <c r="U128" s="78" t="e" cm="1">
        <f t="array" ref="U128">_xlfn.IFS(
    FALSE, N("Check if X1 shading is ON"),
    $U$48&lt;&gt;"x", NA(),
    FALSE, N("Check if case is 'LEFT' and x axis value less than z score"),
    AND($F$67 = "LEFT", $S128 &lt; IF($J$67="", 0, $J$67)), $T128,
    FALSE, N("Check if case is 'RIGHT' and x axis value greater than z score"),
    AND($F$67 = "RIGHT", $S128 &gt; IF($J$67="", 0, $J$67)), $T128,
    FALSE, N("Check if case is 'TWO' and both directions"),
    AND(
        $F$67 = "TWO",
        OR($S128 &lt; -ABS($J$67), $S128 &gt; ABS($J$68))
    ), $T128,
    FALSE, N("Default case: Return NA()"),
    TRUE, NA()
)</f>
        <v>#N/A</v>
      </c>
      <c r="V128" s="78" t="e" cm="1">
        <f t="array" ref="V128">_xlfn.IFS(
    FALSE, N("Check if X1 shading is ON"),
    $U$48&lt;&gt;"x", NA(),
    FALSE, N("Check if case is 'LEFT' and x axis value less than z score"),
    AND($F$68 = "LEFT", $S128 &lt; IF($J$68="", 0, $J$68)), $T128,
    FALSE, N("Check if case is 'RIGHT' and x axis value greater than z score"),
    AND($F$68 = "RIGHT", $S128 &gt; IF($J$68="", 0, $J$68)), $T128,
    FALSE, N("Default case: Return NA()"),
    TRUE, NA()
)</f>
        <v>#N/A</v>
      </c>
      <c r="W128" s="78" t="e" cm="1">
        <f t="array" ref="W128">_xlfn.IFS(
    FALSE, N("Check if X1 shading is ON"),
    $W$48&lt;&gt;"x", NA(),
    FALSE, N("Check if case is 'LEFT' and x axis value less than z score"),
    AND($F$71 = "LEFT", $S128 &lt; IF($J$71="", 0, $J$71)), $T128,
    FALSE, N("Check if case is 'RIGHT' and x axis value greater than z score"),
    AND($F$71 = "RIGHT", $S128 &gt; IF($J$71="", 0, $J$71)), $T128,
    FALSE, N("Check if case is 'TWO' and both directions"),
    AND(
        $F$71 = "TWO",
        OR($S128 &lt; -ABS($J$71), $S128 &gt; ABS($J$71))
    ), $T128,
    FALSE, N("Default case: Return NA()"),
    TRUE, NA()
)</f>
        <v>#N/A</v>
      </c>
      <c r="X128" s="30"/>
      <c r="Y128" s="66">
        <v>-1.1666666666666687</v>
      </c>
      <c r="Z128" s="66">
        <v>0.182</v>
      </c>
      <c r="AA128" s="66">
        <f t="shared" si="28"/>
        <v>0.182</v>
      </c>
      <c r="AB128" s="66" t="str">
        <f t="shared" si="35"/>
        <v>x̅</v>
      </c>
      <c r="CA128" s="30"/>
      <c r="CB128" s="26"/>
      <c r="CC128" s="66"/>
      <c r="CD128" s="26">
        <f t="shared" si="51"/>
        <v>-1.5</v>
      </c>
      <c r="CE128" s="26">
        <f t="shared" si="52"/>
        <v>-0.02</v>
      </c>
      <c r="CF128" s="39">
        <v>0.13500000000000001</v>
      </c>
      <c r="CG128" s="26"/>
      <c r="CH128" s="30"/>
      <c r="CI128" s="30"/>
      <c r="CJ128" s="30"/>
      <c r="CK128" s="30"/>
      <c r="CL128" s="30"/>
      <c r="CM128" s="30"/>
      <c r="CN128" s="30"/>
      <c r="CO128" s="8"/>
      <c r="CP128" s="30"/>
      <c r="CQ128" s="30"/>
      <c r="CR128" s="38">
        <f t="shared" si="48"/>
        <v>0.20833333333333115</v>
      </c>
      <c r="CS128" s="78">
        <f t="shared" si="43"/>
        <v>0.38674471816304173</v>
      </c>
      <c r="CT128" s="78" t="e" cm="1">
        <f t="array" ref="CT128">_xlfn.IFS(
    FALSE, N("Check if X1 shading is ON"),
    $CT$49&lt;&gt;"x", NA(),
    FALSE, N("Check if case is 'LEFT' and x axis value less than z score"),
    AND($CE$68 = "LEFT", $CR128 &lt; IF($CI$68="", 0, $CI$68)), $CS128,
    FALSE, N("Check if case is 'RIGHT' and x axis value greater than z score"),
    AND($CE$68 = "RIGHT", $CR128 &gt; IF($CI$68="", 0, $CI$68)), $CS128,
    FALSE, N("Check if case is 'TWO' and both directions"),
    AND(
        $CE$68 = "TWO",
        OR($CR128 &lt; -ABS($CI$68), $CR128 &gt; ABS($CI$69))
    ), $CS128,
    FALSE, N("Default case: Return NA()"),
    TRUE, NA()
)</f>
        <v>#N/A</v>
      </c>
      <c r="CU128" s="78" t="e" cm="1">
        <f t="array" ref="CU128">_xlfn.IFS(
    FALSE, N("Check if X1 shading is ON"),
    $CT$49&lt;&gt;"x", NA(),
    FALSE, N("Check if case is 'LEFT' and x axis value less than z score"),
    AND($CE$69 = "LEFT", $CR128 &lt; IF($CI$69="", 0, $CI$69)), $CS128,
    FALSE, N("Check if case is 'RIGHT' and x axis value greater than z score"),
    AND($CE$69 = "RIGHT", $CR128 &gt; IF($CI$69="", 0, $CI$69)), $CS128,
    FALSE, N("Default case: Return NA()"),
    TRUE, NA()
)</f>
        <v>#N/A</v>
      </c>
      <c r="CV128" s="78" t="e" cm="1">
        <f t="array" ref="CV128">_xlfn.IFS(
    FALSE, N("Check if X1 shading is ON"),
    $CV$49&lt;&gt;"x", NA(),
    FALSE, N("Check if case is 'LEFT' and x axis value less than z score"),
    AND($CE$72 = "LEFT", $CR128 &lt; IF($CI$72="", 0, $CI$72)), $CS128,
    FALSE, N("Check if case is 'RIGHT' and x axis value greater than z score"),
    AND($CE$72 = "RIGHT", $CR128 &gt; IF($CI$72="", 0, $CI$72)), $CS128,
    FALSE, N("Check if case is 'TWO' and both directions"),
    AND(
        $CE$72 = "TWO",
        OR($CR128 &lt; -ABS($CI$72), $CR128 &gt; ABS($CI$72))
    ), $CS128,
    FALSE, N("Default case: Return NA()"),
    TRUE, NA()
)</f>
        <v>#N/A</v>
      </c>
      <c r="CW128" s="30"/>
      <c r="CX128" s="66">
        <v>1.1666666666666643</v>
      </c>
      <c r="CY128" s="66">
        <v>0.158</v>
      </c>
      <c r="CZ128" s="66">
        <f t="shared" si="36"/>
        <v>0.158</v>
      </c>
      <c r="DA128" s="66" t="str">
        <f t="shared" si="37"/>
        <v>x̅</v>
      </c>
    </row>
    <row r="129" spans="1:105" ht="16" x14ac:dyDescent="0.2">
      <c r="A129"/>
      <c r="B129" s="30"/>
      <c r="C129" s="26"/>
      <c r="D129" s="66"/>
      <c r="E129" s="26">
        <f t="shared" si="49"/>
        <v>0.5</v>
      </c>
      <c r="F129" s="26">
        <f t="shared" si="50"/>
        <v>-0.02</v>
      </c>
      <c r="G129" s="39">
        <v>0.34</v>
      </c>
      <c r="H129" s="26"/>
      <c r="I129" s="30"/>
      <c r="J129" s="30"/>
      <c r="K129" s="30"/>
      <c r="L129" s="30"/>
      <c r="M129" s="30"/>
      <c r="N129" s="30"/>
      <c r="O129" s="30"/>
      <c r="P129" s="8"/>
      <c r="Q129" s="30"/>
      <c r="R129" s="30"/>
      <c r="S129" s="38">
        <f t="shared" si="41"/>
        <v>0.29166666666666446</v>
      </c>
      <c r="T129" s="78">
        <f t="shared" si="42"/>
        <v>0.37851690572757252</v>
      </c>
      <c r="U129" s="78" t="e" cm="1">
        <f t="array" ref="U129">_xlfn.IFS(
    FALSE, N("Check if X1 shading is ON"),
    $U$48&lt;&gt;"x", NA(),
    FALSE, N("Check if case is 'LEFT' and x axis value less than z score"),
    AND($F$67 = "LEFT", $S129 &lt; IF($J$67="", 0, $J$67)), $T129,
    FALSE, N("Check if case is 'RIGHT' and x axis value greater than z score"),
    AND($F$67 = "RIGHT", $S129 &gt; IF($J$67="", 0, $J$67)), $T129,
    FALSE, N("Check if case is 'TWO' and both directions"),
    AND(
        $F$67 = "TWO",
        OR($S129 &lt; -ABS($J$67), $S129 &gt; ABS($J$68))
    ), $T129,
    FALSE, N("Default case: Return NA()"),
    TRUE, NA()
)</f>
        <v>#N/A</v>
      </c>
      <c r="V129" s="78" t="e" cm="1">
        <f t="array" ref="V129">_xlfn.IFS(
    FALSE, N("Check if X1 shading is ON"),
    $U$48&lt;&gt;"x", NA(),
    FALSE, N("Check if case is 'LEFT' and x axis value less than z score"),
    AND($F$68 = "LEFT", $S129 &lt; IF($J$68="", 0, $J$68)), $T129,
    FALSE, N("Check if case is 'RIGHT' and x axis value greater than z score"),
    AND($F$68 = "RIGHT", $S129 &gt; IF($J$68="", 0, $J$68)), $T129,
    FALSE, N("Default case: Return NA()"),
    TRUE, NA()
)</f>
        <v>#N/A</v>
      </c>
      <c r="W129" s="78" t="e" cm="1">
        <f t="array" ref="W129">_xlfn.IFS(
    FALSE, N("Check if X1 shading is ON"),
    $W$48&lt;&gt;"x", NA(),
    FALSE, N("Check if case is 'LEFT' and x axis value less than z score"),
    AND($F$71 = "LEFT", $S129 &lt; IF($J$71="", 0, $J$71)), $T129,
    FALSE, N("Check if case is 'RIGHT' and x axis value greater than z score"),
    AND($F$71 = "RIGHT", $S129 &gt; IF($J$71="", 0, $J$71)), $T129,
    FALSE, N("Check if case is 'TWO' and both directions"),
    AND(
        $F$71 = "TWO",
        OR($S129 &lt; -ABS($J$71), $S129 &gt; ABS($J$71))
    ), $T129,
    FALSE, N("Default case: Return NA()"),
    TRUE, NA()
)</f>
        <v>#N/A</v>
      </c>
      <c r="X129" s="30"/>
      <c r="Y129" s="66">
        <v>-0.83333333333333526</v>
      </c>
      <c r="Z129" s="66">
        <v>0.182</v>
      </c>
      <c r="AA129" s="66">
        <f t="shared" si="28"/>
        <v>0.182</v>
      </c>
      <c r="AB129" s="66" t="str">
        <f t="shared" si="35"/>
        <v>x̅</v>
      </c>
      <c r="CA129" s="30"/>
      <c r="CB129" s="26"/>
      <c r="CC129" s="66"/>
      <c r="CD129" s="26">
        <f t="shared" si="51"/>
        <v>-0.5</v>
      </c>
      <c r="CE129" s="26">
        <f t="shared" si="52"/>
        <v>-0.02</v>
      </c>
      <c r="CF129" s="39">
        <v>0.34</v>
      </c>
      <c r="CG129" s="26"/>
      <c r="CH129" s="30"/>
      <c r="CI129" s="30"/>
      <c r="CJ129" s="30"/>
      <c r="CK129" s="30"/>
      <c r="CL129" s="30"/>
      <c r="CM129" s="30"/>
      <c r="CN129" s="30"/>
      <c r="CO129" s="8"/>
      <c r="CP129" s="30"/>
      <c r="CQ129" s="30"/>
      <c r="CR129" s="38">
        <f t="shared" si="48"/>
        <v>0.24999999999999781</v>
      </c>
      <c r="CS129" s="78">
        <f t="shared" si="43"/>
        <v>0.38295020271144958</v>
      </c>
      <c r="CT129" s="78" t="e" cm="1">
        <f t="array" ref="CT129">_xlfn.IFS(
    FALSE, N("Check if X1 shading is ON"),
    $CT$49&lt;&gt;"x", NA(),
    FALSE, N("Check if case is 'LEFT' and x axis value less than z score"),
    AND($CE$68 = "LEFT", $CR129 &lt; IF($CI$68="", 0, $CI$68)), $CS129,
    FALSE, N("Check if case is 'RIGHT' and x axis value greater than z score"),
    AND($CE$68 = "RIGHT", $CR129 &gt; IF($CI$68="", 0, $CI$68)), $CS129,
    FALSE, N("Check if case is 'TWO' and both directions"),
    AND(
        $CE$68 = "TWO",
        OR($CR129 &lt; -ABS($CI$68), $CR129 &gt; ABS($CI$69))
    ), $CS129,
    FALSE, N("Default case: Return NA()"),
    TRUE, NA()
)</f>
        <v>#N/A</v>
      </c>
      <c r="CU129" s="78" t="e" cm="1">
        <f t="array" ref="CU129">_xlfn.IFS(
    FALSE, N("Check if X1 shading is ON"),
    $CT$49&lt;&gt;"x", NA(),
    FALSE, N("Check if case is 'LEFT' and x axis value less than z score"),
    AND($CE$69 = "LEFT", $CR129 &lt; IF($CI$69="", 0, $CI$69)), $CS129,
    FALSE, N("Check if case is 'RIGHT' and x axis value greater than z score"),
    AND($CE$69 = "RIGHT", $CR129 &gt; IF($CI$69="", 0, $CI$69)), $CS129,
    FALSE, N("Default case: Return NA()"),
    TRUE, NA()
)</f>
        <v>#N/A</v>
      </c>
      <c r="CV129" s="78" t="e" cm="1">
        <f t="array" ref="CV129">_xlfn.IFS(
    FALSE, N("Check if X1 shading is ON"),
    $CV$49&lt;&gt;"x", NA(),
    FALSE, N("Check if case is 'LEFT' and x axis value less than z score"),
    AND($CE$72 = "LEFT", $CR129 &lt; IF($CI$72="", 0, $CI$72)), $CS129,
    FALSE, N("Check if case is 'RIGHT' and x axis value greater than z score"),
    AND($CE$72 = "RIGHT", $CR129 &gt; IF($CI$72="", 0, $CI$72)), $CS129,
    FALSE, N("Check if case is 'TWO' and both directions"),
    AND(
        $CE$72 = "TWO",
        OR($CR129 &lt; -ABS($CI$72), $CR129 &gt; ABS($CI$72))
    ), $CS129,
    FALSE, N("Default case: Return NA()"),
    TRUE, NA()
)</f>
        <v>#N/A</v>
      </c>
      <c r="CW129" s="30"/>
      <c r="CX129" s="66">
        <v>-1.1666666666666687</v>
      </c>
      <c r="CY129" s="66">
        <v>0.182</v>
      </c>
      <c r="CZ129" s="66">
        <f t="shared" si="36"/>
        <v>0.182</v>
      </c>
      <c r="DA129" s="66" t="str">
        <f t="shared" si="37"/>
        <v>x̅</v>
      </c>
    </row>
    <row r="130" spans="1:105" ht="16" x14ac:dyDescent="0.2">
      <c r="A130"/>
      <c r="B130" s="30"/>
      <c r="C130" s="26"/>
      <c r="D130" s="66"/>
      <c r="E130" s="26">
        <f t="shared" si="49"/>
        <v>1.5</v>
      </c>
      <c r="F130" s="26">
        <f t="shared" si="50"/>
        <v>-0.02</v>
      </c>
      <c r="G130" s="39">
        <v>0.13500000000000001</v>
      </c>
      <c r="H130" s="26"/>
      <c r="I130" s="30"/>
      <c r="J130" s="30"/>
      <c r="K130" s="30"/>
      <c r="L130" s="30"/>
      <c r="M130" s="30"/>
      <c r="N130" s="30"/>
      <c r="O130" s="30"/>
      <c r="P130" s="8"/>
      <c r="Q130" s="30"/>
      <c r="R130" s="30"/>
      <c r="S130" s="38">
        <f t="shared" si="41"/>
        <v>0.33333333333333115</v>
      </c>
      <c r="T130" s="78">
        <f t="shared" si="42"/>
        <v>0.37346949039154748</v>
      </c>
      <c r="U130" s="78" t="e" cm="1">
        <f t="array" ref="U130">_xlfn.IFS(
    FALSE, N("Check if X1 shading is ON"),
    $U$48&lt;&gt;"x", NA(),
    FALSE, N("Check if case is 'LEFT' and x axis value less than z score"),
    AND($F$67 = "LEFT", $S130 &lt; IF($J$67="", 0, $J$67)), $T130,
    FALSE, N("Check if case is 'RIGHT' and x axis value greater than z score"),
    AND($F$67 = "RIGHT", $S130 &gt; IF($J$67="", 0, $J$67)), $T130,
    FALSE, N("Check if case is 'TWO' and both directions"),
    AND(
        $F$67 = "TWO",
        OR($S130 &lt; -ABS($J$67), $S130 &gt; ABS($J$68))
    ), $T130,
    FALSE, N("Default case: Return NA()"),
    TRUE, NA()
)</f>
        <v>#N/A</v>
      </c>
      <c r="V130" s="78" t="e" cm="1">
        <f t="array" ref="V130">_xlfn.IFS(
    FALSE, N("Check if X1 shading is ON"),
    $U$48&lt;&gt;"x", NA(),
    FALSE, N("Check if case is 'LEFT' and x axis value less than z score"),
    AND($F$68 = "LEFT", $S130 &lt; IF($J$68="", 0, $J$68)), $T130,
    FALSE, N("Check if case is 'RIGHT' and x axis value greater than z score"),
    AND($F$68 = "RIGHT", $S130 &gt; IF($J$68="", 0, $J$68)), $T130,
    FALSE, N("Default case: Return NA()"),
    TRUE, NA()
)</f>
        <v>#N/A</v>
      </c>
      <c r="W130" s="78" t="e" cm="1">
        <f t="array" ref="W130">_xlfn.IFS(
    FALSE, N("Check if X1 shading is ON"),
    $W$48&lt;&gt;"x", NA(),
    FALSE, N("Check if case is 'LEFT' and x axis value less than z score"),
    AND($F$71 = "LEFT", $S130 &lt; IF($J$71="", 0, $J$71)), $T130,
    FALSE, N("Check if case is 'RIGHT' and x axis value greater than z score"),
    AND($F$71 = "RIGHT", $S130 &gt; IF($J$71="", 0, $J$71)), $T130,
    FALSE, N("Check if case is 'TWO' and both directions"),
    AND(
        $F$71 = "TWO",
        OR($S130 &lt; -ABS($J$71), $S130 &gt; ABS($J$71))
    ), $T130,
    FALSE, N("Default case: Return NA()"),
    TRUE, NA()
)</f>
        <v>#N/A</v>
      </c>
      <c r="X130" s="30"/>
      <c r="Y130" s="66">
        <v>-0.66666666666666874</v>
      </c>
      <c r="Z130" s="66">
        <v>0.182</v>
      </c>
      <c r="AA130" s="66">
        <f t="shared" si="28"/>
        <v>0.182</v>
      </c>
      <c r="AB130" s="66" t="str">
        <f t="shared" si="35"/>
        <v>x̅</v>
      </c>
      <c r="CA130" s="30"/>
      <c r="CB130" s="26"/>
      <c r="CC130" s="66"/>
      <c r="CD130" s="26">
        <f t="shared" si="51"/>
        <v>0.5</v>
      </c>
      <c r="CE130" s="26">
        <f t="shared" si="52"/>
        <v>-0.02</v>
      </c>
      <c r="CF130" s="39">
        <v>0.34</v>
      </c>
      <c r="CG130" s="26"/>
      <c r="CH130" s="30"/>
      <c r="CI130" s="30"/>
      <c r="CJ130" s="30"/>
      <c r="CK130" s="30"/>
      <c r="CL130" s="30"/>
      <c r="CM130" s="30"/>
      <c r="CN130" s="30"/>
      <c r="CO130" s="8"/>
      <c r="CP130" s="30"/>
      <c r="CQ130" s="30"/>
      <c r="CR130" s="38">
        <f t="shared" si="48"/>
        <v>0.29166666666666446</v>
      </c>
      <c r="CS130" s="78">
        <f t="shared" si="43"/>
        <v>0.37851690572757252</v>
      </c>
      <c r="CT130" s="78" t="e" cm="1">
        <f t="array" ref="CT130">_xlfn.IFS(
    FALSE, N("Check if X1 shading is ON"),
    $CT$49&lt;&gt;"x", NA(),
    FALSE, N("Check if case is 'LEFT' and x axis value less than z score"),
    AND($CE$68 = "LEFT", $CR130 &lt; IF($CI$68="", 0, $CI$68)), $CS130,
    FALSE, N("Check if case is 'RIGHT' and x axis value greater than z score"),
    AND($CE$68 = "RIGHT", $CR130 &gt; IF($CI$68="", 0, $CI$68)), $CS130,
    FALSE, N("Check if case is 'TWO' and both directions"),
    AND(
        $CE$68 = "TWO",
        OR($CR130 &lt; -ABS($CI$68), $CR130 &gt; ABS($CI$69))
    ), $CS130,
    FALSE, N("Default case: Return NA()"),
    TRUE, NA()
)</f>
        <v>#N/A</v>
      </c>
      <c r="CU130" s="78" t="e" cm="1">
        <f t="array" ref="CU130">_xlfn.IFS(
    FALSE, N("Check if X1 shading is ON"),
    $CT$49&lt;&gt;"x", NA(),
    FALSE, N("Check if case is 'LEFT' and x axis value less than z score"),
    AND($CE$69 = "LEFT", $CR130 &lt; IF($CI$69="", 0, $CI$69)), $CS130,
    FALSE, N("Check if case is 'RIGHT' and x axis value greater than z score"),
    AND($CE$69 = "RIGHT", $CR130 &gt; IF($CI$69="", 0, $CI$69)), $CS130,
    FALSE, N("Default case: Return NA()"),
    TRUE, NA()
)</f>
        <v>#N/A</v>
      </c>
      <c r="CV130" s="78" t="e" cm="1">
        <f t="array" ref="CV130">_xlfn.IFS(
    FALSE, N("Check if X1 shading is ON"),
    $CV$49&lt;&gt;"x", NA(),
    FALSE, N("Check if case is 'LEFT' and x axis value less than z score"),
    AND($CE$72 = "LEFT", $CR130 &lt; IF($CI$72="", 0, $CI$72)), $CS130,
    FALSE, N("Check if case is 'RIGHT' and x axis value greater than z score"),
    AND($CE$72 = "RIGHT", $CR130 &gt; IF($CI$72="", 0, $CI$72)), $CS130,
    FALSE, N("Check if case is 'TWO' and both directions"),
    AND(
        $CE$72 = "TWO",
        OR($CR130 &lt; -ABS($CI$72), $CR130 &gt; ABS($CI$72))
    ), $CS130,
    FALSE, N("Default case: Return NA()"),
    TRUE, NA()
)</f>
        <v>#N/A</v>
      </c>
      <c r="CW130" s="30"/>
      <c r="CX130" s="66">
        <v>-0.83333333333333526</v>
      </c>
      <c r="CY130" s="66">
        <v>0.182</v>
      </c>
      <c r="CZ130" s="66">
        <f t="shared" si="36"/>
        <v>0.182</v>
      </c>
      <c r="DA130" s="66" t="str">
        <f t="shared" si="37"/>
        <v>x̅</v>
      </c>
    </row>
    <row r="131" spans="1:105" ht="16" x14ac:dyDescent="0.2">
      <c r="A131"/>
      <c r="B131" s="30"/>
      <c r="C131" s="26"/>
      <c r="D131" s="66"/>
      <c r="E131" s="26">
        <f t="shared" si="49"/>
        <v>2.5</v>
      </c>
      <c r="F131" s="26">
        <f t="shared" si="50"/>
        <v>-0.02</v>
      </c>
      <c r="G131" s="39">
        <v>0.02</v>
      </c>
      <c r="H131" s="26"/>
      <c r="I131" s="30"/>
      <c r="J131" s="30"/>
      <c r="K131" s="30"/>
      <c r="L131" s="30"/>
      <c r="M131" s="30"/>
      <c r="N131" s="30"/>
      <c r="O131" s="30"/>
      <c r="P131" s="8"/>
      <c r="Q131" s="30"/>
      <c r="R131" s="30"/>
      <c r="S131" s="38">
        <f t="shared" si="41"/>
        <v>0.37499999999999784</v>
      </c>
      <c r="T131" s="78">
        <f t="shared" si="42"/>
        <v>0.36783574048247697</v>
      </c>
      <c r="U131" s="78" t="e" cm="1">
        <f t="array" ref="U131">_xlfn.IFS(
    FALSE, N("Check if X1 shading is ON"),
    $U$48&lt;&gt;"x", NA(),
    FALSE, N("Check if case is 'LEFT' and x axis value less than z score"),
    AND($F$67 = "LEFT", $S131 &lt; IF($J$67="", 0, $J$67)), $T131,
    FALSE, N("Check if case is 'RIGHT' and x axis value greater than z score"),
    AND($F$67 = "RIGHT", $S131 &gt; IF($J$67="", 0, $J$67)), $T131,
    FALSE, N("Check if case is 'TWO' and both directions"),
    AND(
        $F$67 = "TWO",
        OR($S131 &lt; -ABS($J$67), $S131 &gt; ABS($J$68))
    ), $T131,
    FALSE, N("Default case: Return NA()"),
    TRUE, NA()
)</f>
        <v>#N/A</v>
      </c>
      <c r="V131" s="78" t="e" cm="1">
        <f t="array" ref="V131">_xlfn.IFS(
    FALSE, N("Check if X1 shading is ON"),
    $U$48&lt;&gt;"x", NA(),
    FALSE, N("Check if case is 'LEFT' and x axis value less than z score"),
    AND($F$68 = "LEFT", $S131 &lt; IF($J$68="", 0, $J$68)), $T131,
    FALSE, N("Check if case is 'RIGHT' and x axis value greater than z score"),
    AND($F$68 = "RIGHT", $S131 &gt; IF($J$68="", 0, $J$68)), $T131,
    FALSE, N("Default case: Return NA()"),
    TRUE, NA()
)</f>
        <v>#N/A</v>
      </c>
      <c r="W131" s="78" t="e" cm="1">
        <f t="array" ref="W131">_xlfn.IFS(
    FALSE, N("Check if X1 shading is ON"),
    $W$48&lt;&gt;"x", NA(),
    FALSE, N("Check if case is 'LEFT' and x axis value less than z score"),
    AND($F$71 = "LEFT", $S131 &lt; IF($J$71="", 0, $J$71)), $T131,
    FALSE, N("Check if case is 'RIGHT' and x axis value greater than z score"),
    AND($F$71 = "RIGHT", $S131 &gt; IF($J$71="", 0, $J$71)), $T131,
    FALSE, N("Check if case is 'TWO' and both directions"),
    AND(
        $F$71 = "TWO",
        OR($S131 &lt; -ABS($J$71), $S131 &gt; ABS($J$71))
    ), $T131,
    FALSE, N("Default case: Return NA()"),
    TRUE, NA()
)</f>
        <v>#N/A</v>
      </c>
      <c r="X131" s="30"/>
      <c r="Y131" s="66">
        <v>-0.50000000000000222</v>
      </c>
      <c r="Z131" s="66">
        <v>0.182</v>
      </c>
      <c r="AA131" s="66">
        <f t="shared" si="28"/>
        <v>0.182</v>
      </c>
      <c r="AB131" s="66" t="str">
        <f t="shared" si="35"/>
        <v>x̅</v>
      </c>
      <c r="CA131" s="30"/>
      <c r="CB131" s="26"/>
      <c r="CC131" s="66"/>
      <c r="CD131" s="26">
        <f t="shared" si="51"/>
        <v>1.5</v>
      </c>
      <c r="CE131" s="26">
        <f t="shared" si="52"/>
        <v>-0.02</v>
      </c>
      <c r="CF131" s="39">
        <v>0.13500000000000001</v>
      </c>
      <c r="CG131" s="26"/>
      <c r="CH131" s="30"/>
      <c r="CI131" s="30"/>
      <c r="CJ131" s="30"/>
      <c r="CK131" s="30"/>
      <c r="CL131" s="30"/>
      <c r="CM131" s="30"/>
      <c r="CN131" s="30"/>
      <c r="CO131" s="8"/>
      <c r="CP131" s="30"/>
      <c r="CQ131" s="30"/>
      <c r="CR131" s="38">
        <f t="shared" si="48"/>
        <v>0.33333333333333115</v>
      </c>
      <c r="CS131" s="78">
        <f t="shared" si="43"/>
        <v>0.37346949039154748</v>
      </c>
      <c r="CT131" s="78" t="e" cm="1">
        <f t="array" ref="CT131">_xlfn.IFS(
    FALSE, N("Check if X1 shading is ON"),
    $CT$49&lt;&gt;"x", NA(),
    FALSE, N("Check if case is 'LEFT' and x axis value less than z score"),
    AND($CE$68 = "LEFT", $CR131 &lt; IF($CI$68="", 0, $CI$68)), $CS131,
    FALSE, N("Check if case is 'RIGHT' and x axis value greater than z score"),
    AND($CE$68 = "RIGHT", $CR131 &gt; IF($CI$68="", 0, $CI$68)), $CS131,
    FALSE, N("Check if case is 'TWO' and both directions"),
    AND(
        $CE$68 = "TWO",
        OR($CR131 &lt; -ABS($CI$68), $CR131 &gt; ABS($CI$69))
    ), $CS131,
    FALSE, N("Default case: Return NA()"),
    TRUE, NA()
)</f>
        <v>#N/A</v>
      </c>
      <c r="CU131" s="78" t="e" cm="1">
        <f t="array" ref="CU131">_xlfn.IFS(
    FALSE, N("Check if X1 shading is ON"),
    $CT$49&lt;&gt;"x", NA(),
    FALSE, N("Check if case is 'LEFT' and x axis value less than z score"),
    AND($CE$69 = "LEFT", $CR131 &lt; IF($CI$69="", 0, $CI$69)), $CS131,
    FALSE, N("Check if case is 'RIGHT' and x axis value greater than z score"),
    AND($CE$69 = "RIGHT", $CR131 &gt; IF($CI$69="", 0, $CI$69)), $CS131,
    FALSE, N("Default case: Return NA()"),
    TRUE, NA()
)</f>
        <v>#N/A</v>
      </c>
      <c r="CV131" s="78" t="e" cm="1">
        <f t="array" ref="CV131">_xlfn.IFS(
    FALSE, N("Check if X1 shading is ON"),
    $CV$49&lt;&gt;"x", NA(),
    FALSE, N("Check if case is 'LEFT' and x axis value less than z score"),
    AND($CE$72 = "LEFT", $CR131 &lt; IF($CI$72="", 0, $CI$72)), $CS131,
    FALSE, N("Check if case is 'RIGHT' and x axis value greater than z score"),
    AND($CE$72 = "RIGHT", $CR131 &gt; IF($CI$72="", 0, $CI$72)), $CS131,
    FALSE, N("Check if case is 'TWO' and both directions"),
    AND(
        $CE$72 = "TWO",
        OR($CR131 &lt; -ABS($CI$72), $CR131 &gt; ABS($CI$72))
    ), $CS131,
    FALSE, N("Default case: Return NA()"),
    TRUE, NA()
)</f>
        <v>#N/A</v>
      </c>
      <c r="CW131" s="30"/>
      <c r="CX131" s="66">
        <v>-0.66666666666666874</v>
      </c>
      <c r="CY131" s="66">
        <v>0.182</v>
      </c>
      <c r="CZ131" s="66">
        <f t="shared" si="36"/>
        <v>0.182</v>
      </c>
      <c r="DA131" s="66" t="str">
        <f t="shared" si="37"/>
        <v>x̅</v>
      </c>
    </row>
    <row r="132" spans="1:105" ht="16" x14ac:dyDescent="0.2">
      <c r="A132"/>
      <c r="B132" s="30"/>
      <c r="C132" s="26"/>
      <c r="D132" s="66"/>
      <c r="E132" s="26">
        <f t="shared" si="49"/>
        <v>3.5</v>
      </c>
      <c r="F132" s="26">
        <f t="shared" si="50"/>
        <v>-0.02</v>
      </c>
      <c r="G132" s="39">
        <v>5.0000000000000001E-3</v>
      </c>
      <c r="H132" s="26"/>
      <c r="I132" s="30"/>
      <c r="J132" s="30"/>
      <c r="K132" s="30"/>
      <c r="L132" s="30"/>
      <c r="M132" s="30"/>
      <c r="N132" s="30"/>
      <c r="O132" s="30"/>
      <c r="P132" s="8"/>
      <c r="Q132" s="30"/>
      <c r="R132" s="30"/>
      <c r="S132" s="38">
        <f t="shared" si="41"/>
        <v>0.41666666666666452</v>
      </c>
      <c r="T132" s="78">
        <f t="shared" si="42"/>
        <v>0.36164629119515979</v>
      </c>
      <c r="U132" s="78" t="e" cm="1">
        <f t="array" ref="U132">_xlfn.IFS(
    FALSE, N("Check if X1 shading is ON"),
    $U$48&lt;&gt;"x", NA(),
    FALSE, N("Check if case is 'LEFT' and x axis value less than z score"),
    AND($F$67 = "LEFT", $S132 &lt; IF($J$67="", 0, $J$67)), $T132,
    FALSE, N("Check if case is 'RIGHT' and x axis value greater than z score"),
    AND($F$67 = "RIGHT", $S132 &gt; IF($J$67="", 0, $J$67)), $T132,
    FALSE, N("Check if case is 'TWO' and both directions"),
    AND(
        $F$67 = "TWO",
        OR($S132 &lt; -ABS($J$67), $S132 &gt; ABS($J$68))
    ), $T132,
    FALSE, N("Default case: Return NA()"),
    TRUE, NA()
)</f>
        <v>#N/A</v>
      </c>
      <c r="V132" s="78" t="e" cm="1">
        <f t="array" ref="V132">_xlfn.IFS(
    FALSE, N("Check if X1 shading is ON"),
    $U$48&lt;&gt;"x", NA(),
    FALSE, N("Check if case is 'LEFT' and x axis value less than z score"),
    AND($F$68 = "LEFT", $S132 &lt; IF($J$68="", 0, $J$68)), $T132,
    FALSE, N("Check if case is 'RIGHT' and x axis value greater than z score"),
    AND($F$68 = "RIGHT", $S132 &gt; IF($J$68="", 0, $J$68)), $T132,
    FALSE, N("Default case: Return NA()"),
    TRUE, NA()
)</f>
        <v>#N/A</v>
      </c>
      <c r="W132" s="78" t="e" cm="1">
        <f t="array" ref="W132">_xlfn.IFS(
    FALSE, N("Check if X1 shading is ON"),
    $W$48&lt;&gt;"x", NA(),
    FALSE, N("Check if case is 'LEFT' and x axis value less than z score"),
    AND($F$71 = "LEFT", $S132 &lt; IF($J$71="", 0, $J$71)), $T132,
    FALSE, N("Check if case is 'RIGHT' and x axis value greater than z score"),
    AND($F$71 = "RIGHT", $S132 &gt; IF($J$71="", 0, $J$71)), $T132,
    FALSE, N("Check if case is 'TWO' and both directions"),
    AND(
        $F$71 = "TWO",
        OR($S132 &lt; -ABS($J$71), $S132 &gt; ABS($J$71))
    ), $T132,
    FALSE, N("Default case: Return NA()"),
    TRUE, NA()
)</f>
        <v>#N/A</v>
      </c>
      <c r="X132" s="30"/>
      <c r="Y132" s="66">
        <v>-0.33333333333333548</v>
      </c>
      <c r="Z132" s="66">
        <v>0.182</v>
      </c>
      <c r="AA132" s="66">
        <f t="shared" si="28"/>
        <v>0.182</v>
      </c>
      <c r="AB132" s="66" t="str">
        <f t="shared" ref="AB132:AB163" si="53">IF($I$66="","",$I$66)</f>
        <v>x̅</v>
      </c>
      <c r="CA132" s="30"/>
      <c r="CB132" s="26"/>
      <c r="CC132" s="66"/>
      <c r="CD132" s="26">
        <f t="shared" si="51"/>
        <v>2.5</v>
      </c>
      <c r="CE132" s="26">
        <f t="shared" si="52"/>
        <v>-0.02</v>
      </c>
      <c r="CF132" s="39">
        <v>0.02</v>
      </c>
      <c r="CG132" s="26"/>
      <c r="CH132" s="30"/>
      <c r="CI132" s="30"/>
      <c r="CJ132" s="30"/>
      <c r="CK132" s="30"/>
      <c r="CL132" s="30"/>
      <c r="CM132" s="30"/>
      <c r="CN132" s="30"/>
      <c r="CO132" s="8"/>
      <c r="CP132" s="30"/>
      <c r="CQ132" s="30"/>
      <c r="CR132" s="38">
        <f t="shared" si="48"/>
        <v>0.37499999999999784</v>
      </c>
      <c r="CS132" s="78">
        <f t="shared" si="43"/>
        <v>0.36783574048247697</v>
      </c>
      <c r="CT132" s="78" t="e" cm="1">
        <f t="array" ref="CT132">_xlfn.IFS(
    FALSE, N("Check if X1 shading is ON"),
    $CT$49&lt;&gt;"x", NA(),
    FALSE, N("Check if case is 'LEFT' and x axis value less than z score"),
    AND($CE$68 = "LEFT", $CR132 &lt; IF($CI$68="", 0, $CI$68)), $CS132,
    FALSE, N("Check if case is 'RIGHT' and x axis value greater than z score"),
    AND($CE$68 = "RIGHT", $CR132 &gt; IF($CI$68="", 0, $CI$68)), $CS132,
    FALSE, N("Check if case is 'TWO' and both directions"),
    AND(
        $CE$68 = "TWO",
        OR($CR132 &lt; -ABS($CI$68), $CR132 &gt; ABS($CI$69))
    ), $CS132,
    FALSE, N("Default case: Return NA()"),
    TRUE, NA()
)</f>
        <v>#N/A</v>
      </c>
      <c r="CU132" s="78" t="e" cm="1">
        <f t="array" ref="CU132">_xlfn.IFS(
    FALSE, N("Check if X1 shading is ON"),
    $CT$49&lt;&gt;"x", NA(),
    FALSE, N("Check if case is 'LEFT' and x axis value less than z score"),
    AND($CE$69 = "LEFT", $CR132 &lt; IF($CI$69="", 0, $CI$69)), $CS132,
    FALSE, N("Check if case is 'RIGHT' and x axis value greater than z score"),
    AND($CE$69 = "RIGHT", $CR132 &gt; IF($CI$69="", 0, $CI$69)), $CS132,
    FALSE, N("Default case: Return NA()"),
    TRUE, NA()
)</f>
        <v>#N/A</v>
      </c>
      <c r="CV132" s="78" t="e" cm="1">
        <f t="array" ref="CV132">_xlfn.IFS(
    FALSE, N("Check if X1 shading is ON"),
    $CV$49&lt;&gt;"x", NA(),
    FALSE, N("Check if case is 'LEFT' and x axis value less than z score"),
    AND($CE$72 = "LEFT", $CR132 &lt; IF($CI$72="", 0, $CI$72)), $CS132,
    FALSE, N("Check if case is 'RIGHT' and x axis value greater than z score"),
    AND($CE$72 = "RIGHT", $CR132 &gt; IF($CI$72="", 0, $CI$72)), $CS132,
    FALSE, N("Check if case is 'TWO' and both directions"),
    AND(
        $CE$72 = "TWO",
        OR($CR132 &lt; -ABS($CI$72), $CR132 &gt; ABS($CI$72))
    ), $CS132,
    FALSE, N("Default case: Return NA()"),
    TRUE, NA()
)</f>
        <v>#N/A</v>
      </c>
      <c r="CW132" s="30"/>
      <c r="CX132" s="66">
        <v>-0.50000000000000222</v>
      </c>
      <c r="CY132" s="66">
        <v>0.182</v>
      </c>
      <c r="CZ132" s="66">
        <f t="shared" si="36"/>
        <v>0.182</v>
      </c>
      <c r="DA132" s="66" t="str">
        <f t="shared" si="37"/>
        <v>x̅</v>
      </c>
    </row>
    <row r="133" spans="1:105" ht="16" x14ac:dyDescent="0.2">
      <c r="A133"/>
      <c r="B133" s="30"/>
      <c r="C133" s="26"/>
      <c r="D133" s="66"/>
      <c r="E133" s="66"/>
      <c r="F133" s="26"/>
      <c r="G133" s="26"/>
      <c r="H133" s="26"/>
      <c r="I133" s="30"/>
      <c r="J133" s="30"/>
      <c r="K133" s="30"/>
      <c r="L133" s="30"/>
      <c r="M133" s="30"/>
      <c r="N133" s="30"/>
      <c r="O133" s="30"/>
      <c r="P133" s="8"/>
      <c r="Q133" s="30"/>
      <c r="R133" s="30"/>
      <c r="S133" s="38">
        <f t="shared" si="41"/>
        <v>0.45833333333333121</v>
      </c>
      <c r="T133" s="78">
        <f t="shared" si="42"/>
        <v>0.35493433646244205</v>
      </c>
      <c r="U133" s="78" t="e" cm="1">
        <f t="array" ref="U133">_xlfn.IFS(
    FALSE, N("Check if X1 shading is ON"),
    $U$48&lt;&gt;"x", NA(),
    FALSE, N("Check if case is 'LEFT' and x axis value less than z score"),
    AND($F$67 = "LEFT", $S133 &lt; IF($J$67="", 0, $J$67)), $T133,
    FALSE, N("Check if case is 'RIGHT' and x axis value greater than z score"),
    AND($F$67 = "RIGHT", $S133 &gt; IF($J$67="", 0, $J$67)), $T133,
    FALSE, N("Check if case is 'TWO' and both directions"),
    AND(
        $F$67 = "TWO",
        OR($S133 &lt; -ABS($J$67), $S133 &gt; ABS($J$68))
    ), $T133,
    FALSE, N("Default case: Return NA()"),
    TRUE, NA()
)</f>
        <v>#N/A</v>
      </c>
      <c r="V133" s="78" t="e" cm="1">
        <f t="array" ref="V133">_xlfn.IFS(
    FALSE, N("Check if X1 shading is ON"),
    $U$48&lt;&gt;"x", NA(),
    FALSE, N("Check if case is 'LEFT' and x axis value less than z score"),
    AND($F$68 = "LEFT", $S133 &lt; IF($J$68="", 0, $J$68)), $T133,
    FALSE, N("Check if case is 'RIGHT' and x axis value greater than z score"),
    AND($F$68 = "RIGHT", $S133 &gt; IF($J$68="", 0, $J$68)), $T133,
    FALSE, N("Default case: Return NA()"),
    TRUE, NA()
)</f>
        <v>#N/A</v>
      </c>
      <c r="W133" s="78" t="e" cm="1">
        <f t="array" ref="W133">_xlfn.IFS(
    FALSE, N("Check if X1 shading is ON"),
    $W$48&lt;&gt;"x", NA(),
    FALSE, N("Check if case is 'LEFT' and x axis value less than z score"),
    AND($F$71 = "LEFT", $S133 &lt; IF($J$71="", 0, $J$71)), $T133,
    FALSE, N("Check if case is 'RIGHT' and x axis value greater than z score"),
    AND($F$71 = "RIGHT", $S133 &gt; IF($J$71="", 0, $J$71)), $T133,
    FALSE, N("Check if case is 'TWO' and both directions"),
    AND(
        $F$71 = "TWO",
        OR($S133 &lt; -ABS($J$71), $S133 &gt; ABS($J$71))
    ), $T133,
    FALSE, N("Default case: Return NA()"),
    TRUE, NA()
)</f>
        <v>#N/A</v>
      </c>
      <c r="X133" s="30"/>
      <c r="Y133" s="66">
        <v>-0.16666666666666879</v>
      </c>
      <c r="Z133" s="66">
        <v>0.182</v>
      </c>
      <c r="AA133" s="66">
        <f t="shared" ref="AA133:AA196" si="54">IF($AA$2="x",Z133,NA())</f>
        <v>0.182</v>
      </c>
      <c r="AB133" s="66" t="str">
        <f t="shared" si="53"/>
        <v>x̅</v>
      </c>
      <c r="CA133" s="30"/>
      <c r="CB133" s="26"/>
      <c r="CC133" s="66"/>
      <c r="CD133" s="26">
        <f t="shared" si="51"/>
        <v>3.5</v>
      </c>
      <c r="CE133" s="26">
        <f t="shared" si="52"/>
        <v>-0.02</v>
      </c>
      <c r="CF133" s="39">
        <v>5.0000000000000001E-3</v>
      </c>
      <c r="CG133" s="26"/>
      <c r="CH133" s="30"/>
      <c r="CI133" s="30"/>
      <c r="CJ133" s="30"/>
      <c r="CK133" s="30"/>
      <c r="CL133" s="30"/>
      <c r="CM133" s="30"/>
      <c r="CN133" s="30"/>
      <c r="CO133" s="8"/>
      <c r="CP133" s="30"/>
      <c r="CQ133" s="30"/>
      <c r="CR133" s="38">
        <f t="shared" si="48"/>
        <v>0.41666666666666452</v>
      </c>
      <c r="CS133" s="78">
        <f t="shared" si="43"/>
        <v>0.36164629119515979</v>
      </c>
      <c r="CT133" s="78" t="e" cm="1">
        <f t="array" ref="CT133">_xlfn.IFS(
    FALSE, N("Check if X1 shading is ON"),
    $CT$49&lt;&gt;"x", NA(),
    FALSE, N("Check if case is 'LEFT' and x axis value less than z score"),
    AND($CE$68 = "LEFT", $CR133 &lt; IF($CI$68="", 0, $CI$68)), $CS133,
    FALSE, N("Check if case is 'RIGHT' and x axis value greater than z score"),
    AND($CE$68 = "RIGHT", $CR133 &gt; IF($CI$68="", 0, $CI$68)), $CS133,
    FALSE, N("Check if case is 'TWO' and both directions"),
    AND(
        $CE$68 = "TWO",
        OR($CR133 &lt; -ABS($CI$68), $CR133 &gt; ABS($CI$69))
    ), $CS133,
    FALSE, N("Default case: Return NA()"),
    TRUE, NA()
)</f>
        <v>#N/A</v>
      </c>
      <c r="CU133" s="78" t="e" cm="1">
        <f t="array" ref="CU133">_xlfn.IFS(
    FALSE, N("Check if X1 shading is ON"),
    $CT$49&lt;&gt;"x", NA(),
    FALSE, N("Check if case is 'LEFT' and x axis value less than z score"),
    AND($CE$69 = "LEFT", $CR133 &lt; IF($CI$69="", 0, $CI$69)), $CS133,
    FALSE, N("Check if case is 'RIGHT' and x axis value greater than z score"),
    AND($CE$69 = "RIGHT", $CR133 &gt; IF($CI$69="", 0, $CI$69)), $CS133,
    FALSE, N("Default case: Return NA()"),
    TRUE, NA()
)</f>
        <v>#N/A</v>
      </c>
      <c r="CV133" s="78" t="e" cm="1">
        <f t="array" ref="CV133">_xlfn.IFS(
    FALSE, N("Check if X1 shading is ON"),
    $CV$49&lt;&gt;"x", NA(),
    FALSE, N("Check if case is 'LEFT' and x axis value less than z score"),
    AND($CE$72 = "LEFT", $CR133 &lt; IF($CI$72="", 0, $CI$72)), $CS133,
    FALSE, N("Check if case is 'RIGHT' and x axis value greater than z score"),
    AND($CE$72 = "RIGHT", $CR133 &gt; IF($CI$72="", 0, $CI$72)), $CS133,
    FALSE, N("Check if case is 'TWO' and both directions"),
    AND(
        $CE$72 = "TWO",
        OR($CR133 &lt; -ABS($CI$72), $CR133 &gt; ABS($CI$72))
    ), $CS133,
    FALSE, N("Default case: Return NA()"),
    TRUE, NA()
)</f>
        <v>#N/A</v>
      </c>
      <c r="CW133" s="30"/>
      <c r="CX133" s="66">
        <v>-0.33333333333333548</v>
      </c>
      <c r="CY133" s="66">
        <v>0.182</v>
      </c>
      <c r="CZ133" s="66">
        <f t="shared" ref="CZ133:CZ164" si="55">IF($CZ$3="x",CY133,NA())</f>
        <v>0.182</v>
      </c>
      <c r="DA133" s="66" t="str">
        <f t="shared" ref="DA133:DA164" si="56">IF($CH$67="","",$CH$67)</f>
        <v>x̅</v>
      </c>
    </row>
    <row r="134" spans="1:105" ht="19" x14ac:dyDescent="0.25">
      <c r="A134"/>
      <c r="B134" s="30"/>
      <c r="C134" s="77" t="s">
        <v>51</v>
      </c>
      <c r="D134" s="66"/>
      <c r="E134" s="66"/>
      <c r="F134" s="26"/>
      <c r="G134" s="26"/>
      <c r="H134" s="26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8">
        <f t="shared" si="41"/>
        <v>0.49999999999999789</v>
      </c>
      <c r="T134" s="78">
        <f t="shared" si="42"/>
        <v>0.34773531689290943</v>
      </c>
      <c r="U134" s="78" t="e" cm="1">
        <f t="array" ref="U134">_xlfn.IFS(
    FALSE, N("Check if X1 shading is ON"),
    $U$48&lt;&gt;"x", NA(),
    FALSE, N("Check if case is 'LEFT' and x axis value less than z score"),
    AND($F$67 = "LEFT", $S134 &lt; IF($J$67="", 0, $J$67)), $T134,
    FALSE, N("Check if case is 'RIGHT' and x axis value greater than z score"),
    AND($F$67 = "RIGHT", $S134 &gt; IF($J$67="", 0, $J$67)), $T134,
    FALSE, N("Check if case is 'TWO' and both directions"),
    AND(
        $F$67 = "TWO",
        OR($S134 &lt; -ABS($J$67), $S134 &gt; ABS($J$68))
    ), $T134,
    FALSE, N("Default case: Return NA()"),
    TRUE, NA()
)</f>
        <v>#N/A</v>
      </c>
      <c r="V134" s="78" t="e" cm="1">
        <f t="array" ref="V134">_xlfn.IFS(
    FALSE, N("Check if X1 shading is ON"),
    $U$48&lt;&gt;"x", NA(),
    FALSE, N("Check if case is 'LEFT' and x axis value less than z score"),
    AND($F$68 = "LEFT", $S134 &lt; IF($J$68="", 0, $J$68)), $T134,
    FALSE, N("Check if case is 'RIGHT' and x axis value greater than z score"),
    AND($F$68 = "RIGHT", $S134 &gt; IF($J$68="", 0, $J$68)), $T134,
    FALSE, N("Default case: Return NA()"),
    TRUE, NA()
)</f>
        <v>#N/A</v>
      </c>
      <c r="W134" s="78" t="e" cm="1">
        <f t="array" ref="W134">_xlfn.IFS(
    FALSE, N("Check if X1 shading is ON"),
    $W$48&lt;&gt;"x", NA(),
    FALSE, N("Check if case is 'LEFT' and x axis value less than z score"),
    AND($F$71 = "LEFT", $S134 &lt; IF($J$71="", 0, $J$71)), $T134,
    FALSE, N("Check if case is 'RIGHT' and x axis value greater than z score"),
    AND($F$71 = "RIGHT", $S134 &gt; IF($J$71="", 0, $J$71)), $T134,
    FALSE, N("Check if case is 'TWO' and both directions"),
    AND(
        $F$71 = "TWO",
        OR($S134 &lt; -ABS($J$71), $S134 &gt; ABS($J$71))
    ), $T134,
    FALSE, N("Default case: Return NA()"),
    TRUE, NA()
)</f>
        <v>#N/A</v>
      </c>
      <c r="X134" s="30"/>
      <c r="Y134" s="66">
        <v>0.16666666666666449</v>
      </c>
      <c r="Z134" s="66">
        <v>0.182</v>
      </c>
      <c r="AA134" s="66">
        <f t="shared" si="54"/>
        <v>0.182</v>
      </c>
      <c r="AB134" s="66" t="str">
        <f t="shared" si="53"/>
        <v>x̅</v>
      </c>
      <c r="CA134" s="30"/>
      <c r="CB134" s="26"/>
      <c r="CC134" s="66"/>
      <c r="CD134" s="66"/>
      <c r="CE134" s="26"/>
      <c r="CF134" s="26"/>
      <c r="CG134" s="26"/>
      <c r="CH134" s="30"/>
      <c r="CI134" s="30"/>
      <c r="CJ134" s="30"/>
      <c r="CK134" s="30"/>
      <c r="CL134" s="30"/>
      <c r="CM134" s="30"/>
      <c r="CN134" s="30"/>
      <c r="CO134" s="8"/>
      <c r="CP134" s="30"/>
      <c r="CQ134" s="30"/>
      <c r="CR134" s="38">
        <f t="shared" si="48"/>
        <v>0.45833333333333121</v>
      </c>
      <c r="CS134" s="78">
        <f t="shared" si="43"/>
        <v>0.35493433646244205</v>
      </c>
      <c r="CT134" s="78" t="e" cm="1">
        <f t="array" ref="CT134">_xlfn.IFS(
    FALSE, N("Check if X1 shading is ON"),
    $CT$49&lt;&gt;"x", NA(),
    FALSE, N("Check if case is 'LEFT' and x axis value less than z score"),
    AND($CE$68 = "LEFT", $CR134 &lt; IF($CI$68="", 0, $CI$68)), $CS134,
    FALSE, N("Check if case is 'RIGHT' and x axis value greater than z score"),
    AND($CE$68 = "RIGHT", $CR134 &gt; IF($CI$68="", 0, $CI$68)), $CS134,
    FALSE, N("Check if case is 'TWO' and both directions"),
    AND(
        $CE$68 = "TWO",
        OR($CR134 &lt; -ABS($CI$68), $CR134 &gt; ABS($CI$69))
    ), $CS134,
    FALSE, N("Default case: Return NA()"),
    TRUE, NA()
)</f>
        <v>#N/A</v>
      </c>
      <c r="CU134" s="78" t="e" cm="1">
        <f t="array" ref="CU134">_xlfn.IFS(
    FALSE, N("Check if X1 shading is ON"),
    $CT$49&lt;&gt;"x", NA(),
    FALSE, N("Check if case is 'LEFT' and x axis value less than z score"),
    AND($CE$69 = "LEFT", $CR134 &lt; IF($CI$69="", 0, $CI$69)), $CS134,
    FALSE, N("Check if case is 'RIGHT' and x axis value greater than z score"),
    AND($CE$69 = "RIGHT", $CR134 &gt; IF($CI$69="", 0, $CI$69)), $CS134,
    FALSE, N("Default case: Return NA()"),
    TRUE, NA()
)</f>
        <v>#N/A</v>
      </c>
      <c r="CV134" s="78" t="e" cm="1">
        <f t="array" ref="CV134">_xlfn.IFS(
    FALSE, N("Check if X1 shading is ON"),
    $CV$49&lt;&gt;"x", NA(),
    FALSE, N("Check if case is 'LEFT' and x axis value less than z score"),
    AND($CE$72 = "LEFT", $CR134 &lt; IF($CI$72="", 0, $CI$72)), $CS134,
    FALSE, N("Check if case is 'RIGHT' and x axis value greater than z score"),
    AND($CE$72 = "RIGHT", $CR134 &gt; IF($CI$72="", 0, $CI$72)), $CS134,
    FALSE, N("Check if case is 'TWO' and both directions"),
    AND(
        $CE$72 = "TWO",
        OR($CR134 &lt; -ABS($CI$72), $CR134 &gt; ABS($CI$72))
    ), $CS134,
    FALSE, N("Default case: Return NA()"),
    TRUE, NA()
)</f>
        <v>#N/A</v>
      </c>
      <c r="CW134" s="30"/>
      <c r="CX134" s="66">
        <v>-0.16666666666666879</v>
      </c>
      <c r="CY134" s="66">
        <v>0.182</v>
      </c>
      <c r="CZ134" s="66">
        <f t="shared" si="55"/>
        <v>0.182</v>
      </c>
      <c r="DA134" s="66" t="str">
        <f t="shared" si="56"/>
        <v>x̅</v>
      </c>
    </row>
    <row r="135" spans="1:105" ht="19" x14ac:dyDescent="0.25">
      <c r="A135"/>
      <c r="B135" s="30"/>
      <c r="C135" s="35" t="s">
        <v>40</v>
      </c>
      <c r="D135" s="70" t="s">
        <v>41</v>
      </c>
      <c r="E135" s="35" t="s">
        <v>52</v>
      </c>
      <c r="F135" s="64" t="s">
        <v>53</v>
      </c>
      <c r="G135" s="35" t="s">
        <v>54</v>
      </c>
      <c r="H135" s="35" t="s">
        <v>55</v>
      </c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8">
        <f t="shared" si="41"/>
        <v>0.54166666666666452</v>
      </c>
      <c r="T135" s="78">
        <f t="shared" si="42"/>
        <v>0.34008659262477703</v>
      </c>
      <c r="U135" s="78" t="e" cm="1">
        <f t="array" ref="U135">_xlfn.IFS(
    FALSE, N("Check if X1 shading is ON"),
    $U$48&lt;&gt;"x", NA(),
    FALSE, N("Check if case is 'LEFT' and x axis value less than z score"),
    AND($F$67 = "LEFT", $S135 &lt; IF($J$67="", 0, $J$67)), $T135,
    FALSE, N("Check if case is 'RIGHT' and x axis value greater than z score"),
    AND($F$67 = "RIGHT", $S135 &gt; IF($J$67="", 0, $J$67)), $T135,
    FALSE, N("Check if case is 'TWO' and both directions"),
    AND(
        $F$67 = "TWO",
        OR($S135 &lt; -ABS($J$67), $S135 &gt; ABS($J$68))
    ), $T135,
    FALSE, N("Default case: Return NA()"),
    TRUE, NA()
)</f>
        <v>#N/A</v>
      </c>
      <c r="V135" s="78" t="e" cm="1">
        <f t="array" ref="V135">_xlfn.IFS(
    FALSE, N("Check if X1 shading is ON"),
    $U$48&lt;&gt;"x", NA(),
    FALSE, N("Check if case is 'LEFT' and x axis value less than z score"),
    AND($F$68 = "LEFT", $S135 &lt; IF($J$68="", 0, $J$68)), $T135,
    FALSE, N("Check if case is 'RIGHT' and x axis value greater than z score"),
    AND($F$68 = "RIGHT", $S135 &gt; IF($J$68="", 0, $J$68)), $T135,
    FALSE, N("Default case: Return NA()"),
    TRUE, NA()
)</f>
        <v>#N/A</v>
      </c>
      <c r="W135" s="78" t="e" cm="1">
        <f t="array" ref="W135">_xlfn.IFS(
    FALSE, N("Check if X1 shading is ON"),
    $W$48&lt;&gt;"x", NA(),
    FALSE, N("Check if case is 'LEFT' and x axis value less than z score"),
    AND($F$71 = "LEFT", $S135 &lt; IF($J$71="", 0, $J$71)), $T135,
    FALSE, N("Check if case is 'RIGHT' and x axis value greater than z score"),
    AND($F$71 = "RIGHT", $S135 &gt; IF($J$71="", 0, $J$71)), $T135,
    FALSE, N("Check if case is 'TWO' and both directions"),
    AND(
        $F$71 = "TWO",
        OR($S135 &lt; -ABS($J$71), $S135 &gt; ABS($J$71))
    ), $T135,
    FALSE, N("Default case: Return NA()"),
    TRUE, NA()
)</f>
        <v>#N/A</v>
      </c>
      <c r="X135" s="30"/>
      <c r="Y135" s="66">
        <v>0.33333333333333115</v>
      </c>
      <c r="Z135" s="66">
        <v>0.182</v>
      </c>
      <c r="AA135" s="66">
        <f t="shared" si="54"/>
        <v>0.182</v>
      </c>
      <c r="AB135" s="66" t="str">
        <f t="shared" si="53"/>
        <v>x̅</v>
      </c>
      <c r="CA135" s="30"/>
      <c r="CB135" s="77" t="s">
        <v>51</v>
      </c>
      <c r="CC135" s="66"/>
      <c r="CD135" s="66"/>
      <c r="CE135" s="26"/>
      <c r="CF135" s="26"/>
      <c r="CG135" s="26"/>
      <c r="CH135" s="30"/>
      <c r="CI135" s="30"/>
      <c r="CJ135" s="30"/>
      <c r="CK135" s="30"/>
      <c r="CL135" s="30"/>
      <c r="CM135" s="30"/>
      <c r="CN135" s="30"/>
      <c r="CO135" s="30"/>
      <c r="CP135" s="30"/>
      <c r="CQ135" s="30"/>
      <c r="CR135" s="38">
        <f t="shared" si="48"/>
        <v>0.49999999999999789</v>
      </c>
      <c r="CS135" s="78">
        <f t="shared" si="43"/>
        <v>0.34773531689290943</v>
      </c>
      <c r="CT135" s="78" t="e" cm="1">
        <f t="array" ref="CT135">_xlfn.IFS(
    FALSE, N("Check if X1 shading is ON"),
    $CT$49&lt;&gt;"x", NA(),
    FALSE, N("Check if case is 'LEFT' and x axis value less than z score"),
    AND($CE$68 = "LEFT", $CR135 &lt; IF($CI$68="", 0, $CI$68)), $CS135,
    FALSE, N("Check if case is 'RIGHT' and x axis value greater than z score"),
    AND($CE$68 = "RIGHT", $CR135 &gt; IF($CI$68="", 0, $CI$68)), $CS135,
    FALSE, N("Check if case is 'TWO' and both directions"),
    AND(
        $CE$68 = "TWO",
        OR($CR135 &lt; -ABS($CI$68), $CR135 &gt; ABS($CI$69))
    ), $CS135,
    FALSE, N("Default case: Return NA()"),
    TRUE, NA()
)</f>
        <v>#N/A</v>
      </c>
      <c r="CU135" s="78" t="e" cm="1">
        <f t="array" ref="CU135">_xlfn.IFS(
    FALSE, N("Check if X1 shading is ON"),
    $CT$49&lt;&gt;"x", NA(),
    FALSE, N("Check if case is 'LEFT' and x axis value less than z score"),
    AND($CE$69 = "LEFT", $CR135 &lt; IF($CI$69="", 0, $CI$69)), $CS135,
    FALSE, N("Check if case is 'RIGHT' and x axis value greater than z score"),
    AND($CE$69 = "RIGHT", $CR135 &gt; IF($CI$69="", 0, $CI$69)), $CS135,
    FALSE, N("Default case: Return NA()"),
    TRUE, NA()
)</f>
        <v>#N/A</v>
      </c>
      <c r="CV135" s="78" t="e" cm="1">
        <f t="array" ref="CV135">_xlfn.IFS(
    FALSE, N("Check if X1 shading is ON"),
    $CV$49&lt;&gt;"x", NA(),
    FALSE, N("Check if case is 'LEFT' and x axis value less than z score"),
    AND($CE$72 = "LEFT", $CR135 &lt; IF($CI$72="", 0, $CI$72)), $CS135,
    FALSE, N("Check if case is 'RIGHT' and x axis value greater than z score"),
    AND($CE$72 = "RIGHT", $CR135 &gt; IF($CI$72="", 0, $CI$72)), $CS135,
    FALSE, N("Check if case is 'TWO' and both directions"),
    AND(
        $CE$72 = "TWO",
        OR($CR135 &lt; -ABS($CI$72), $CR135 &gt; ABS($CI$72))
    ), $CS135,
    FALSE, N("Default case: Return NA()"),
    TRUE, NA()
)</f>
        <v>#N/A</v>
      </c>
      <c r="CW135" s="30"/>
      <c r="CX135" s="66">
        <v>0.16666666666666449</v>
      </c>
      <c r="CY135" s="66">
        <v>0.182</v>
      </c>
      <c r="CZ135" s="66">
        <f t="shared" si="55"/>
        <v>0.182</v>
      </c>
      <c r="DA135" s="66" t="str">
        <f t="shared" si="56"/>
        <v>x̅</v>
      </c>
    </row>
    <row r="136" spans="1:105" ht="34" x14ac:dyDescent="0.2">
      <c r="A136"/>
      <c r="B136" s="30"/>
      <c r="C136" s="79" t="str">
        <f>N58</f>
        <v>x</v>
      </c>
      <c r="D136" s="66">
        <f>-0.05</f>
        <v>-0.05</v>
      </c>
      <c r="E136" s="26">
        <f t="shared" ref="E136:E142" si="57">E115</f>
        <v>-3</v>
      </c>
      <c r="F136" s="26">
        <f>IF(
    C136="x",
    D136,
    NA()
)</f>
        <v>-0.05</v>
      </c>
      <c r="G136" s="80" cm="1">
        <f t="array" ref="G136">_xlfn.IFS(
    $F$69 = "TWO", IF(SUM($G$125:G125) &lt;= 0.5, SUM($G$125:G125), 1 - SUM($G$125:G125)),
    $F$67 = "LEFT", SUM($G$125:G125),
    $F$67 = "RIGHT", 1 - SUM($G$125:G125)
)</f>
        <v>5.0000000000000001E-3</v>
      </c>
      <c r="H136" s="81" t="str" cm="1">
        <f t="array" ref="H136">_xlfn.IFS(
    $F$67 = "", "",
    AND($F$69 = "TWO", ROWS($G$136:G136) = 1), "⟵ " &amp; TEXT(G136, "#0.0%"),
    AND($F$69 = "TWO", G136 = 50%), TEXT(G136, "#0.0%"),
    AND($F$69 = "TWO", G137 &gt; G136), "⟵ " &amp; TEXT(G136, "#0.0%"),
    AND($F$69 = "TWO", G137 &lt; G136), TEXT(G136, "#0.0%") &amp; " ⟶",
    $F$67 = "LEFT", "⟵ " &amp; TEXT(G136, "#0.0%"),
    $F$67 = "RIGHT", TEXT(G136, "#0.0%") &amp; " ⟶"
)</f>
        <v>⟵ 0.5%</v>
      </c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8">
        <f t="shared" si="41"/>
        <v>0.58333333333333115</v>
      </c>
      <c r="T136" s="78">
        <f t="shared" si="42"/>
        <v>0.33202710550851339</v>
      </c>
      <c r="U136" s="78" t="e" cm="1">
        <f t="array" ref="U136">_xlfn.IFS(
    FALSE, N("Check if X1 shading is ON"),
    $U$48&lt;&gt;"x", NA(),
    FALSE, N("Check if case is 'LEFT' and x axis value less than z score"),
    AND($F$67 = "LEFT", $S136 &lt; IF($J$67="", 0, $J$67)), $T136,
    FALSE, N("Check if case is 'RIGHT' and x axis value greater than z score"),
    AND($F$67 = "RIGHT", $S136 &gt; IF($J$67="", 0, $J$67)), $T136,
    FALSE, N("Check if case is 'TWO' and both directions"),
    AND(
        $F$67 = "TWO",
        OR($S136 &lt; -ABS($J$67), $S136 &gt; ABS($J$68))
    ), $T136,
    FALSE, N("Default case: Return NA()"),
    TRUE, NA()
)</f>
        <v>#N/A</v>
      </c>
      <c r="V136" s="78" t="e" cm="1">
        <f t="array" ref="V136">_xlfn.IFS(
    FALSE, N("Check if X1 shading is ON"),
    $U$48&lt;&gt;"x", NA(),
    FALSE, N("Check if case is 'LEFT' and x axis value less than z score"),
    AND($F$68 = "LEFT", $S136 &lt; IF($J$68="", 0, $J$68)), $T136,
    FALSE, N("Check if case is 'RIGHT' and x axis value greater than z score"),
    AND($F$68 = "RIGHT", $S136 &gt; IF($J$68="", 0, $J$68)), $T136,
    FALSE, N("Default case: Return NA()"),
    TRUE, NA()
)</f>
        <v>#N/A</v>
      </c>
      <c r="W136" s="78" t="e" cm="1">
        <f t="array" ref="W136">_xlfn.IFS(
    FALSE, N("Check if X1 shading is ON"),
    $W$48&lt;&gt;"x", NA(),
    FALSE, N("Check if case is 'LEFT' and x axis value less than z score"),
    AND($F$71 = "LEFT", $S136 &lt; IF($J$71="", 0, $J$71)), $T136,
    FALSE, N("Check if case is 'RIGHT' and x axis value greater than z score"),
    AND($F$71 = "RIGHT", $S136 &gt; IF($J$71="", 0, $J$71)), $T136,
    FALSE, N("Check if case is 'TWO' and both directions"),
    AND(
        $F$71 = "TWO",
        OR($S136 &lt; -ABS($J$71), $S136 &gt; ABS($J$71))
    ), $T136,
    FALSE, N("Default case: Return NA()"),
    TRUE, NA()
)</f>
        <v>#N/A</v>
      </c>
      <c r="X136" s="30"/>
      <c r="Y136" s="66">
        <v>0.49999999999999789</v>
      </c>
      <c r="Z136" s="66">
        <v>0.182</v>
      </c>
      <c r="AA136" s="66">
        <f t="shared" si="54"/>
        <v>0.182</v>
      </c>
      <c r="AB136" s="66" t="str">
        <f t="shared" si="53"/>
        <v>x̅</v>
      </c>
      <c r="CA136" s="30"/>
      <c r="CB136" s="35" t="s">
        <v>40</v>
      </c>
      <c r="CC136" s="70" t="s">
        <v>41</v>
      </c>
      <c r="CD136" s="35" t="s">
        <v>52</v>
      </c>
      <c r="CE136" s="64" t="s">
        <v>53</v>
      </c>
      <c r="CF136" s="35" t="s">
        <v>54</v>
      </c>
      <c r="CG136" s="35" t="s">
        <v>55</v>
      </c>
      <c r="CH136" s="30"/>
      <c r="CI136" s="30"/>
      <c r="CJ136" s="30"/>
      <c r="CK136" s="30"/>
      <c r="CL136" s="30"/>
      <c r="CM136" s="30"/>
      <c r="CN136" s="30"/>
      <c r="CO136" s="30"/>
      <c r="CP136" s="30"/>
      <c r="CQ136" s="30"/>
      <c r="CR136" s="38">
        <f t="shared" si="48"/>
        <v>0.54166666666666452</v>
      </c>
      <c r="CS136" s="78">
        <f t="shared" si="43"/>
        <v>0.34008659262477703</v>
      </c>
      <c r="CT136" s="78" t="e" cm="1">
        <f t="array" ref="CT136">_xlfn.IFS(
    FALSE, N("Check if X1 shading is ON"),
    $CT$49&lt;&gt;"x", NA(),
    FALSE, N("Check if case is 'LEFT' and x axis value less than z score"),
    AND($CE$68 = "LEFT", $CR136 &lt; IF($CI$68="", 0, $CI$68)), $CS136,
    FALSE, N("Check if case is 'RIGHT' and x axis value greater than z score"),
    AND($CE$68 = "RIGHT", $CR136 &gt; IF($CI$68="", 0, $CI$68)), $CS136,
    FALSE, N("Check if case is 'TWO' and both directions"),
    AND(
        $CE$68 = "TWO",
        OR($CR136 &lt; -ABS($CI$68), $CR136 &gt; ABS($CI$69))
    ), $CS136,
    FALSE, N("Default case: Return NA()"),
    TRUE, NA()
)</f>
        <v>#N/A</v>
      </c>
      <c r="CU136" s="78" t="e" cm="1">
        <f t="array" ref="CU136">_xlfn.IFS(
    FALSE, N("Check if X1 shading is ON"),
    $CT$49&lt;&gt;"x", NA(),
    FALSE, N("Check if case is 'LEFT' and x axis value less than z score"),
    AND($CE$69 = "LEFT", $CR136 &lt; IF($CI$69="", 0, $CI$69)), $CS136,
    FALSE, N("Check if case is 'RIGHT' and x axis value greater than z score"),
    AND($CE$69 = "RIGHT", $CR136 &gt; IF($CI$69="", 0, $CI$69)), $CS136,
    FALSE, N("Default case: Return NA()"),
    TRUE, NA()
)</f>
        <v>#N/A</v>
      </c>
      <c r="CV136" s="78" t="e" cm="1">
        <f t="array" ref="CV136">_xlfn.IFS(
    FALSE, N("Check if X1 shading is ON"),
    $CV$49&lt;&gt;"x", NA(),
    FALSE, N("Check if case is 'LEFT' and x axis value less than z score"),
    AND($CE$72 = "LEFT", $CR136 &lt; IF($CI$72="", 0, $CI$72)), $CS136,
    FALSE, N("Check if case is 'RIGHT' and x axis value greater than z score"),
    AND($CE$72 = "RIGHT", $CR136 &gt; IF($CI$72="", 0, $CI$72)), $CS136,
    FALSE, N("Check if case is 'TWO' and both directions"),
    AND(
        $CE$72 = "TWO",
        OR($CR136 &lt; -ABS($CI$72), $CR136 &gt; ABS($CI$72))
    ), $CS136,
    FALSE, N("Default case: Return NA()"),
    TRUE, NA()
)</f>
        <v>#N/A</v>
      </c>
      <c r="CW136" s="30"/>
      <c r="CX136" s="66">
        <v>0.33333333333333115</v>
      </c>
      <c r="CY136" s="66">
        <v>0.182</v>
      </c>
      <c r="CZ136" s="66">
        <f t="shared" si="55"/>
        <v>0.182</v>
      </c>
      <c r="DA136" s="66" t="str">
        <f t="shared" si="56"/>
        <v>x̅</v>
      </c>
    </row>
    <row r="137" spans="1:105" ht="16" x14ac:dyDescent="0.2">
      <c r="A137"/>
      <c r="B137" s="30"/>
      <c r="C137" s="26"/>
      <c r="D137" s="66"/>
      <c r="E137" s="26">
        <f t="shared" si="57"/>
        <v>-2</v>
      </c>
      <c r="F137" s="26">
        <f t="shared" ref="F137:F142" si="58">F136</f>
        <v>-0.05</v>
      </c>
      <c r="G137" s="80" cm="1">
        <f t="array" ref="G137">_xlfn.IFS(
    $F$69 = "TWO", IF(SUM($G$125:G126) &lt;= 0.5, SUM($G$125:G126), 1 - SUM($G$125:G126)),
    $F$67 = "LEFT", SUM($G$125:G126),
    $F$67 = "RIGHT", 1 - SUM($G$125:G126)
)</f>
        <v>2.5000000000000001E-2</v>
      </c>
      <c r="H137" s="81" t="str" cm="1">
        <f t="array" ref="H137">_xlfn.IFS(
    $F$67 = "", "",
    AND($F$69 = "TWO", ROWS($G$136:G137) = 1), "⟵ " &amp; TEXT(G137, "#0.0%"),
    AND($F$69 = "TWO", G137 = 50%), TEXT(G137, "#0.0%"),
    AND($F$69 = "TWO", G138 &gt; G137), "⟵ " &amp; TEXT(G137, "#0.0%"),
    AND($F$69 = "TWO", G138 &lt; G137), TEXT(G137, "#0.0%") &amp; " ⟶",
    $F$67 = "LEFT", "⟵ " &amp; TEXT(G137, "#0.0%"),
    $F$67 = "RIGHT", TEXT(G137, "#0.0%") &amp; " ⟶"
)</f>
        <v>⟵ 2.5%</v>
      </c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8">
        <f t="shared" si="41"/>
        <v>0.62499999999999778</v>
      </c>
      <c r="T137" s="78">
        <f t="shared" si="42"/>
        <v>0.32359703506294724</v>
      </c>
      <c r="U137" s="78" t="e" cm="1">
        <f t="array" ref="U137">_xlfn.IFS(
    FALSE, N("Check if X1 shading is ON"),
    $U$48&lt;&gt;"x", NA(),
    FALSE, N("Check if case is 'LEFT' and x axis value less than z score"),
    AND($F$67 = "LEFT", $S137 &lt; IF($J$67="", 0, $J$67)), $T137,
    FALSE, N("Check if case is 'RIGHT' and x axis value greater than z score"),
    AND($F$67 = "RIGHT", $S137 &gt; IF($J$67="", 0, $J$67)), $T137,
    FALSE, N("Check if case is 'TWO' and both directions"),
    AND(
        $F$67 = "TWO",
        OR($S137 &lt; -ABS($J$67), $S137 &gt; ABS($J$68))
    ), $T137,
    FALSE, N("Default case: Return NA()"),
    TRUE, NA()
)</f>
        <v>#N/A</v>
      </c>
      <c r="V137" s="78" t="e" cm="1">
        <f t="array" ref="V137">_xlfn.IFS(
    FALSE, N("Check if X1 shading is ON"),
    $U$48&lt;&gt;"x", NA(),
    FALSE, N("Check if case is 'LEFT' and x axis value less than z score"),
    AND($F$68 = "LEFT", $S137 &lt; IF($J$68="", 0, $J$68)), $T137,
    FALSE, N("Check if case is 'RIGHT' and x axis value greater than z score"),
    AND($F$68 = "RIGHT", $S137 &gt; IF($J$68="", 0, $J$68)), $T137,
    FALSE, N("Default case: Return NA()"),
    TRUE, NA()
)</f>
        <v>#N/A</v>
      </c>
      <c r="W137" s="78" t="e" cm="1">
        <f t="array" ref="W137">_xlfn.IFS(
    FALSE, N("Check if X1 shading is ON"),
    $W$48&lt;&gt;"x", NA(),
    FALSE, N("Check if case is 'LEFT' and x axis value less than z score"),
    AND($F$71 = "LEFT", $S137 &lt; IF($J$71="", 0, $J$71)), $T137,
    FALSE, N("Check if case is 'RIGHT' and x axis value greater than z score"),
    AND($F$71 = "RIGHT", $S137 &gt; IF($J$71="", 0, $J$71)), $T137,
    FALSE, N("Check if case is 'TWO' and both directions"),
    AND(
        $F$71 = "TWO",
        OR($S137 &lt; -ABS($J$71), $S137 &gt; ABS($J$71))
    ), $T137,
    FALSE, N("Default case: Return NA()"),
    TRUE, NA()
)</f>
        <v>#N/A</v>
      </c>
      <c r="X137" s="30"/>
      <c r="Y137" s="66">
        <v>0.66666666666666441</v>
      </c>
      <c r="Z137" s="66">
        <v>0.182</v>
      </c>
      <c r="AA137" s="66">
        <f t="shared" si="54"/>
        <v>0.182</v>
      </c>
      <c r="AB137" s="66" t="str">
        <f t="shared" si="53"/>
        <v>x̅</v>
      </c>
      <c r="CA137" s="30"/>
      <c r="CB137" s="79" t="str">
        <f>CM59</f>
        <v>x</v>
      </c>
      <c r="CC137" s="66">
        <f>-0.05</f>
        <v>-0.05</v>
      </c>
      <c r="CD137" s="26">
        <f t="shared" ref="CD137:CD143" si="59">CD116</f>
        <v>-3</v>
      </c>
      <c r="CE137" s="26">
        <f>IF(
    CB137="x",
    CC137,
    NA()
)</f>
        <v>-0.05</v>
      </c>
      <c r="CF137" s="80" cm="1">
        <f t="array" ref="CF137">_xlfn.IFS(
    $CE$70 = "TWO", IF(SUM($CF$126:CF126) &lt;= 0.5, SUM($CF$126:CF126), 1 - SUM($CF$126:CF126)),
    $CE$68 = "LEFT", SUM($CF$126:CF126),
    $CE$68 = "RIGHT", 1 - SUM($CF$126:CF126)
)</f>
        <v>5.0000000000000001E-3</v>
      </c>
      <c r="CG137" s="81" t="str" cm="1">
        <f t="array" ref="CG137">_xlfn.IFS(
    $CE$68 = "", "",
    AND($CE$70 = "TWO", ROWS($CF$137:CF137) = 1), "⟵ " &amp; TEXT(CF137, "#0.0%"),
    AND($CE$70 = "TWO", CF137 = 50%), TEXT(CF137, "#0.0%"),
    AND($CE$70 = "TWO", CF138 &gt; CF137), "⟵ " &amp; TEXT(CF137, "#0.0%"),
    AND($CE$70 = "TWO", CF138 &lt; CF137), TEXT(CF137, "#0.0%") &amp; " ⟶",
    $CE$68 = "LEFT", "⟵ " &amp; TEXT(CF137, "#0.0%"),
    $CE$68 = "RIGHT", TEXT(CF137, "#0.0%") &amp; " ⟶"
)</f>
        <v>⟵ 0.5%</v>
      </c>
      <c r="CH137" s="30"/>
      <c r="CI137" s="30"/>
      <c r="CJ137" s="30"/>
      <c r="CK137" s="30"/>
      <c r="CL137" s="30"/>
      <c r="CM137" s="30"/>
      <c r="CN137" s="30"/>
      <c r="CO137" s="30"/>
      <c r="CP137" s="30"/>
      <c r="CQ137" s="30"/>
      <c r="CR137" s="38">
        <f t="shared" si="48"/>
        <v>0.58333333333333115</v>
      </c>
      <c r="CS137" s="78">
        <f t="shared" si="43"/>
        <v>0.33202710550851339</v>
      </c>
      <c r="CT137" s="78" t="e" cm="1">
        <f t="array" ref="CT137">_xlfn.IFS(
    FALSE, N("Check if X1 shading is ON"),
    $CT$49&lt;&gt;"x", NA(),
    FALSE, N("Check if case is 'LEFT' and x axis value less than z score"),
    AND($CE$68 = "LEFT", $CR137 &lt; IF($CI$68="", 0, $CI$68)), $CS137,
    FALSE, N("Check if case is 'RIGHT' and x axis value greater than z score"),
    AND($CE$68 = "RIGHT", $CR137 &gt; IF($CI$68="", 0, $CI$68)), $CS137,
    FALSE, N("Check if case is 'TWO' and both directions"),
    AND(
        $CE$68 = "TWO",
        OR($CR137 &lt; -ABS($CI$68), $CR137 &gt; ABS($CI$69))
    ), $CS137,
    FALSE, N("Default case: Return NA()"),
    TRUE, NA()
)</f>
        <v>#N/A</v>
      </c>
      <c r="CU137" s="78" t="e" cm="1">
        <f t="array" ref="CU137">_xlfn.IFS(
    FALSE, N("Check if X1 shading is ON"),
    $CT$49&lt;&gt;"x", NA(),
    FALSE, N("Check if case is 'LEFT' and x axis value less than z score"),
    AND($CE$69 = "LEFT", $CR137 &lt; IF($CI$69="", 0, $CI$69)), $CS137,
    FALSE, N("Check if case is 'RIGHT' and x axis value greater than z score"),
    AND($CE$69 = "RIGHT", $CR137 &gt; IF($CI$69="", 0, $CI$69)), $CS137,
    FALSE, N("Default case: Return NA()"),
    TRUE, NA()
)</f>
        <v>#N/A</v>
      </c>
      <c r="CV137" s="78" t="e" cm="1">
        <f t="array" ref="CV137">_xlfn.IFS(
    FALSE, N("Check if X1 shading is ON"),
    $CV$49&lt;&gt;"x", NA(),
    FALSE, N("Check if case is 'LEFT' and x axis value less than z score"),
    AND($CE$72 = "LEFT", $CR137 &lt; IF($CI$72="", 0, $CI$72)), $CS137,
    FALSE, N("Check if case is 'RIGHT' and x axis value greater than z score"),
    AND($CE$72 = "RIGHT", $CR137 &gt; IF($CI$72="", 0, $CI$72)), $CS137,
    FALSE, N("Check if case is 'TWO' and both directions"),
    AND(
        $CE$72 = "TWO",
        OR($CR137 &lt; -ABS($CI$72), $CR137 &gt; ABS($CI$72))
    ), $CS137,
    FALSE, N("Default case: Return NA()"),
    TRUE, NA()
)</f>
        <v>#N/A</v>
      </c>
      <c r="CW137" s="30"/>
      <c r="CX137" s="66">
        <v>0.49999999999999789</v>
      </c>
      <c r="CY137" s="66">
        <v>0.182</v>
      </c>
      <c r="CZ137" s="66">
        <f t="shared" si="55"/>
        <v>0.182</v>
      </c>
      <c r="DA137" s="66" t="str">
        <f t="shared" si="56"/>
        <v>x̅</v>
      </c>
    </row>
    <row r="138" spans="1:105" ht="16" x14ac:dyDescent="0.2">
      <c r="A138"/>
      <c r="B138" s="30"/>
      <c r="C138" s="26"/>
      <c r="D138" s="66"/>
      <c r="E138" s="26">
        <f t="shared" si="57"/>
        <v>-1</v>
      </c>
      <c r="F138" s="26">
        <f t="shared" si="58"/>
        <v>-0.05</v>
      </c>
      <c r="G138" s="80" cm="1">
        <f t="array" ref="G138">_xlfn.IFS(
    $F$69 = "TWO", IF(SUM($G$125:G127) &lt;= 0.5, SUM($G$125:G127), 1 - SUM($G$125:G127)),
    $F$67 = "LEFT", SUM($G$125:G127),
    $F$67 = "RIGHT", 1 - SUM($G$125:G127)
)</f>
        <v>0.16</v>
      </c>
      <c r="H138" s="81" t="str" cm="1">
        <f t="array" ref="H138">_xlfn.IFS(
    $F$67 = "", "",
    AND($F$69 = "TWO", ROWS($G$136:G138) = 1), "⟵ " &amp; TEXT(G138, "#0.0%"),
    AND($F$69 = "TWO", G138 = 50%), TEXT(G138, "#0.0%"),
    AND($F$69 = "TWO", G139 &gt; G138), "⟵ " &amp; TEXT(G138, "#0.0%"),
    AND($F$69 = "TWO", G139 &lt; G138), TEXT(G138, "#0.0%") &amp; " ⟶",
    $F$67 = "LEFT", "⟵ " &amp; TEXT(G138, "#0.0%"),
    $F$67 = "RIGHT", TEXT(G138, "#0.0%") &amp; " ⟶"
)</f>
        <v>⟵ 16.0%</v>
      </c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8">
        <f t="shared" si="41"/>
        <v>0.66666666666666441</v>
      </c>
      <c r="T138" s="78">
        <f t="shared" si="42"/>
        <v>0.31483745260416807</v>
      </c>
      <c r="U138" s="78" t="e" cm="1">
        <f t="array" ref="U138">_xlfn.IFS(
    FALSE, N("Check if X1 shading is ON"),
    $U$48&lt;&gt;"x", NA(),
    FALSE, N("Check if case is 'LEFT' and x axis value less than z score"),
    AND($F$67 = "LEFT", $S138 &lt; IF($J$67="", 0, $J$67)), $T138,
    FALSE, N("Check if case is 'RIGHT' and x axis value greater than z score"),
    AND($F$67 = "RIGHT", $S138 &gt; IF($J$67="", 0, $J$67)), $T138,
    FALSE, N("Check if case is 'TWO' and both directions"),
    AND(
        $F$67 = "TWO",
        OR($S138 &lt; -ABS($J$67), $S138 &gt; ABS($J$68))
    ), $T138,
    FALSE, N("Default case: Return NA()"),
    TRUE, NA()
)</f>
        <v>#N/A</v>
      </c>
      <c r="V138" s="78" t="e" cm="1">
        <f t="array" ref="V138">_xlfn.IFS(
    FALSE, N("Check if X1 shading is ON"),
    $U$48&lt;&gt;"x", NA(),
    FALSE, N("Check if case is 'LEFT' and x axis value less than z score"),
    AND($F$68 = "LEFT", $S138 &lt; IF($J$68="", 0, $J$68)), $T138,
    FALSE, N("Check if case is 'RIGHT' and x axis value greater than z score"),
    AND($F$68 = "RIGHT", $S138 &gt; IF($J$68="", 0, $J$68)), $T138,
    FALSE, N("Default case: Return NA()"),
    TRUE, NA()
)</f>
        <v>#N/A</v>
      </c>
      <c r="W138" s="78" t="e" cm="1">
        <f t="array" ref="W138">_xlfn.IFS(
    FALSE, N("Check if X1 shading is ON"),
    $W$48&lt;&gt;"x", NA(),
    FALSE, N("Check if case is 'LEFT' and x axis value less than z score"),
    AND($F$71 = "LEFT", $S138 &lt; IF($J$71="", 0, $J$71)), $T138,
    FALSE, N("Check if case is 'RIGHT' and x axis value greater than z score"),
    AND($F$71 = "RIGHT", $S138 &gt; IF($J$71="", 0, $J$71)), $T138,
    FALSE, N("Check if case is 'TWO' and both directions"),
    AND(
        $F$71 = "TWO",
        OR($S138 &lt; -ABS($J$71), $S138 &gt; ABS($J$71))
    ), $T138,
    FALSE, N("Default case: Return NA()"),
    TRUE, NA()
)</f>
        <v>#N/A</v>
      </c>
      <c r="X138" s="30"/>
      <c r="Y138" s="66">
        <v>0.83333333333333093</v>
      </c>
      <c r="Z138" s="66">
        <v>0.182</v>
      </c>
      <c r="AA138" s="66">
        <f t="shared" si="54"/>
        <v>0.182</v>
      </c>
      <c r="AB138" s="66" t="str">
        <f t="shared" si="53"/>
        <v>x̅</v>
      </c>
      <c r="CA138" s="30"/>
      <c r="CB138" s="26"/>
      <c r="CC138" s="66"/>
      <c r="CD138" s="26">
        <f t="shared" si="59"/>
        <v>-2</v>
      </c>
      <c r="CE138" s="26">
        <f t="shared" ref="CE138:CE143" si="60">CE137</f>
        <v>-0.05</v>
      </c>
      <c r="CF138" s="80" cm="1">
        <f t="array" ref="CF138">_xlfn.IFS(
    $CE$70 = "TWO", IF(SUM($CF$126:CF127) &lt;= 0.5, SUM($CF$126:CF127), 1 - SUM($CF$126:CF127)),
    $CE$68 = "LEFT", SUM($CF$126:CF127),
    $CE$68 = "RIGHT", 1 - SUM($CF$126:CF127)
)</f>
        <v>2.5000000000000001E-2</v>
      </c>
      <c r="CG138" s="81" t="str" cm="1">
        <f t="array" ref="CG138">_xlfn.IFS(
    $CE$68 = "", "",
    AND($CE$70 = "TWO", ROWS($CF$137:CF138) = 1), "⟵ " &amp; TEXT(CF138, "#0.0%"),
    AND($CE$70 = "TWO", CF138 = 50%), TEXT(CF138, "#0.0%"),
    AND($CE$70 = "TWO", CF139 &gt; CF138), "⟵ " &amp; TEXT(CF138, "#0.0%"),
    AND($CE$70 = "TWO", CF139 &lt; CF138), TEXT(CF138, "#0.0%") &amp; " ⟶",
    $CE$68 = "LEFT", "⟵ " &amp; TEXT(CF138, "#0.0%"),
    $CE$68 = "RIGHT", TEXT(CF138, "#0.0%") &amp; " ⟶"
)</f>
        <v>⟵ 2.5%</v>
      </c>
      <c r="CH138" s="30"/>
      <c r="CI138" s="30"/>
      <c r="CJ138" s="30"/>
      <c r="CK138" s="30"/>
      <c r="CL138" s="30"/>
      <c r="CM138" s="30"/>
      <c r="CN138" s="30"/>
      <c r="CO138" s="30"/>
      <c r="CP138" s="30"/>
      <c r="CQ138" s="30"/>
      <c r="CR138" s="38">
        <f t="shared" si="48"/>
        <v>0.62499999999999778</v>
      </c>
      <c r="CS138" s="78">
        <f t="shared" si="43"/>
        <v>0.32359703506294724</v>
      </c>
      <c r="CT138" s="78" t="e" cm="1">
        <f t="array" ref="CT138">_xlfn.IFS(
    FALSE, N("Check if X1 shading is ON"),
    $CT$49&lt;&gt;"x", NA(),
    FALSE, N("Check if case is 'LEFT' and x axis value less than z score"),
    AND($CE$68 = "LEFT", $CR138 &lt; IF($CI$68="", 0, $CI$68)), $CS138,
    FALSE, N("Check if case is 'RIGHT' and x axis value greater than z score"),
    AND($CE$68 = "RIGHT", $CR138 &gt; IF($CI$68="", 0, $CI$68)), $CS138,
    FALSE, N("Check if case is 'TWO' and both directions"),
    AND(
        $CE$68 = "TWO",
        OR($CR138 &lt; -ABS($CI$68), $CR138 &gt; ABS($CI$69))
    ), $CS138,
    FALSE, N("Default case: Return NA()"),
    TRUE, NA()
)</f>
        <v>#N/A</v>
      </c>
      <c r="CU138" s="78" t="e" cm="1">
        <f t="array" ref="CU138">_xlfn.IFS(
    FALSE, N("Check if X1 shading is ON"),
    $CT$49&lt;&gt;"x", NA(),
    FALSE, N("Check if case is 'LEFT' and x axis value less than z score"),
    AND($CE$69 = "LEFT", $CR138 &lt; IF($CI$69="", 0, $CI$69)), $CS138,
    FALSE, N("Check if case is 'RIGHT' and x axis value greater than z score"),
    AND($CE$69 = "RIGHT", $CR138 &gt; IF($CI$69="", 0, $CI$69)), $CS138,
    FALSE, N("Default case: Return NA()"),
    TRUE, NA()
)</f>
        <v>#N/A</v>
      </c>
      <c r="CV138" s="78" t="e" cm="1">
        <f t="array" ref="CV138">_xlfn.IFS(
    FALSE, N("Check if X1 shading is ON"),
    $CV$49&lt;&gt;"x", NA(),
    FALSE, N("Check if case is 'LEFT' and x axis value less than z score"),
    AND($CE$72 = "LEFT", $CR138 &lt; IF($CI$72="", 0, $CI$72)), $CS138,
    FALSE, N("Check if case is 'RIGHT' and x axis value greater than z score"),
    AND($CE$72 = "RIGHT", $CR138 &gt; IF($CI$72="", 0, $CI$72)), $CS138,
    FALSE, N("Check if case is 'TWO' and both directions"),
    AND(
        $CE$72 = "TWO",
        OR($CR138 &lt; -ABS($CI$72), $CR138 &gt; ABS($CI$72))
    ), $CS138,
    FALSE, N("Default case: Return NA()"),
    TRUE, NA()
)</f>
        <v>#N/A</v>
      </c>
      <c r="CW138" s="30"/>
      <c r="CX138" s="66">
        <v>0.66666666666666441</v>
      </c>
      <c r="CY138" s="66">
        <v>0.182</v>
      </c>
      <c r="CZ138" s="66">
        <f t="shared" si="55"/>
        <v>0.182</v>
      </c>
      <c r="DA138" s="66" t="str">
        <f t="shared" si="56"/>
        <v>x̅</v>
      </c>
    </row>
    <row r="139" spans="1:105" ht="16" x14ac:dyDescent="0.2">
      <c r="A139"/>
      <c r="B139" s="30"/>
      <c r="C139" s="26"/>
      <c r="D139" s="66"/>
      <c r="E139" s="26">
        <f t="shared" si="57"/>
        <v>0</v>
      </c>
      <c r="F139" s="26">
        <f t="shared" si="58"/>
        <v>-0.05</v>
      </c>
      <c r="G139" s="80" cm="1">
        <f t="array" ref="G139">_xlfn.IFS(
    $F$69 = "TWO", IF(SUM($G$125:G128) &lt;= 0.5, SUM($G$125:G128), 1 - SUM($G$125:G128)),
    $F$67 = "LEFT", SUM($G$125:G128),
    $F$67 = "RIGHT", 1 - SUM($G$125:G128)
)</f>
        <v>0.5</v>
      </c>
      <c r="H139" s="81" t="str" cm="1">
        <f t="array" ref="H139">_xlfn.IFS(
    $F$67 = "", "",
    AND($F$69 = "TWO", ROWS($G$136:G139) = 1), "⟵ " &amp; TEXT(G139, "#0.0%"),
    AND($F$69 = "TWO", G139 = 50%), TEXT(G139, "#0.0%"),
    AND($F$69 = "TWO", G140 &gt; G139), "⟵ " &amp; TEXT(G139, "#0.0%"),
    AND($F$69 = "TWO", G140 &lt; G139), TEXT(G139, "#0.0%") &amp; " ⟶",
    $F$67 = "LEFT", "⟵ " &amp; TEXT(G139, "#0.0%"),
    $F$67 = "RIGHT", TEXT(G139, "#0.0%") &amp; " ⟶"
)</f>
        <v>50.0%</v>
      </c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8">
        <f t="shared" si="41"/>
        <v>0.70833333333333104</v>
      </c>
      <c r="T139" s="78">
        <f t="shared" si="42"/>
        <v>0.30578997782694278</v>
      </c>
      <c r="U139" s="78" t="e" cm="1">
        <f t="array" ref="U139">_xlfn.IFS(
    FALSE, N("Check if X1 shading is ON"),
    $U$48&lt;&gt;"x", NA(),
    FALSE, N("Check if case is 'LEFT' and x axis value less than z score"),
    AND($F$67 = "LEFT", $S139 &lt; IF($J$67="", 0, $J$67)), $T139,
    FALSE, N("Check if case is 'RIGHT' and x axis value greater than z score"),
    AND($F$67 = "RIGHT", $S139 &gt; IF($J$67="", 0, $J$67)), $T139,
    FALSE, N("Check if case is 'TWO' and both directions"),
    AND(
        $F$67 = "TWO",
        OR($S139 &lt; -ABS($J$67), $S139 &gt; ABS($J$68))
    ), $T139,
    FALSE, N("Default case: Return NA()"),
    TRUE, NA()
)</f>
        <v>#N/A</v>
      </c>
      <c r="V139" s="78" t="e" cm="1">
        <f t="array" ref="V139">_xlfn.IFS(
    FALSE, N("Check if X1 shading is ON"),
    $U$48&lt;&gt;"x", NA(),
    FALSE, N("Check if case is 'LEFT' and x axis value less than z score"),
    AND($F$68 = "LEFT", $S139 &lt; IF($J$68="", 0, $J$68)), $T139,
    FALSE, N("Check if case is 'RIGHT' and x axis value greater than z score"),
    AND($F$68 = "RIGHT", $S139 &gt; IF($J$68="", 0, $J$68)), $T139,
    FALSE, N("Default case: Return NA()"),
    TRUE, NA()
)</f>
        <v>#N/A</v>
      </c>
      <c r="W139" s="78" t="e" cm="1">
        <f t="array" ref="W139">_xlfn.IFS(
    FALSE, N("Check if X1 shading is ON"),
    $W$48&lt;&gt;"x", NA(),
    FALSE, N("Check if case is 'LEFT' and x axis value less than z score"),
    AND($F$71 = "LEFT", $S139 &lt; IF($J$71="", 0, $J$71)), $T139,
    FALSE, N("Check if case is 'RIGHT' and x axis value greater than z score"),
    AND($F$71 = "RIGHT", $S139 &gt; IF($J$71="", 0, $J$71)), $T139,
    FALSE, N("Check if case is 'TWO' and both directions"),
    AND(
        $F$71 = "TWO",
        OR($S139 &lt; -ABS($J$71), $S139 &gt; ABS($J$71))
    ), $T139,
    FALSE, N("Default case: Return NA()"),
    TRUE, NA()
)</f>
        <v>#N/A</v>
      </c>
      <c r="X139" s="30"/>
      <c r="Y139" s="66">
        <v>1.1666666666666643</v>
      </c>
      <c r="Z139" s="66">
        <v>0.182</v>
      </c>
      <c r="AA139" s="66">
        <f t="shared" si="54"/>
        <v>0.182</v>
      </c>
      <c r="AB139" s="66" t="str">
        <f t="shared" si="53"/>
        <v>x̅</v>
      </c>
      <c r="CA139" s="30"/>
      <c r="CB139" s="26"/>
      <c r="CC139" s="66"/>
      <c r="CD139" s="26">
        <f t="shared" si="59"/>
        <v>-1</v>
      </c>
      <c r="CE139" s="26">
        <f t="shared" si="60"/>
        <v>-0.05</v>
      </c>
      <c r="CF139" s="80" cm="1">
        <f t="array" ref="CF139">_xlfn.IFS(
    $CE$70 = "TWO", IF(SUM($CF$126:CF128) &lt;= 0.5, SUM($CF$126:CF128), 1 - SUM($CF$126:CF128)),
    $CE$68 = "LEFT", SUM($CF$126:CF128),
    $CE$68 = "RIGHT", 1 - SUM($CF$126:CF128)
)</f>
        <v>0.16</v>
      </c>
      <c r="CG139" s="81" t="str" cm="1">
        <f t="array" ref="CG139">_xlfn.IFS(
    $CE$68 = "", "",
    AND($CE$70 = "TWO", ROWS($CF$137:CF139) = 1), "⟵ " &amp; TEXT(CF139, "#0.0%"),
    AND($CE$70 = "TWO", CF139 = 50%), TEXT(CF139, "#0.0%"),
    AND($CE$70 = "TWO", CF140 &gt; CF139), "⟵ " &amp; TEXT(CF139, "#0.0%"),
    AND($CE$70 = "TWO", CF140 &lt; CF139), TEXT(CF139, "#0.0%") &amp; " ⟶",
    $CE$68 = "LEFT", "⟵ " &amp; TEXT(CF139, "#0.0%"),
    $CE$68 = "RIGHT", TEXT(CF139, "#0.0%") &amp; " ⟶"
)</f>
        <v>⟵ 16.0%</v>
      </c>
      <c r="CH139" s="30"/>
      <c r="CI139" s="30"/>
      <c r="CJ139" s="30"/>
      <c r="CK139" s="30"/>
      <c r="CL139" s="30"/>
      <c r="CM139" s="30"/>
      <c r="CN139" s="30"/>
      <c r="CO139" s="30"/>
      <c r="CP139" s="30"/>
      <c r="CQ139" s="30"/>
      <c r="CR139" s="38">
        <f t="shared" si="48"/>
        <v>0.66666666666666441</v>
      </c>
      <c r="CS139" s="78">
        <f t="shared" si="43"/>
        <v>0.31483745260416807</v>
      </c>
      <c r="CT139" s="78" t="e" cm="1">
        <f t="array" ref="CT139">_xlfn.IFS(
    FALSE, N("Check if X1 shading is ON"),
    $CT$49&lt;&gt;"x", NA(),
    FALSE, N("Check if case is 'LEFT' and x axis value less than z score"),
    AND($CE$68 = "LEFT", $CR139 &lt; IF($CI$68="", 0, $CI$68)), $CS139,
    FALSE, N("Check if case is 'RIGHT' and x axis value greater than z score"),
    AND($CE$68 = "RIGHT", $CR139 &gt; IF($CI$68="", 0, $CI$68)), $CS139,
    FALSE, N("Check if case is 'TWO' and both directions"),
    AND(
        $CE$68 = "TWO",
        OR($CR139 &lt; -ABS($CI$68), $CR139 &gt; ABS($CI$69))
    ), $CS139,
    FALSE, N("Default case: Return NA()"),
    TRUE, NA()
)</f>
        <v>#N/A</v>
      </c>
      <c r="CU139" s="78" t="e" cm="1">
        <f t="array" ref="CU139">_xlfn.IFS(
    FALSE, N("Check if X1 shading is ON"),
    $CT$49&lt;&gt;"x", NA(),
    FALSE, N("Check if case is 'LEFT' and x axis value less than z score"),
    AND($CE$69 = "LEFT", $CR139 &lt; IF($CI$69="", 0, $CI$69)), $CS139,
    FALSE, N("Check if case is 'RIGHT' and x axis value greater than z score"),
    AND($CE$69 = "RIGHT", $CR139 &gt; IF($CI$69="", 0, $CI$69)), $CS139,
    FALSE, N("Default case: Return NA()"),
    TRUE, NA()
)</f>
        <v>#N/A</v>
      </c>
      <c r="CV139" s="78" t="e" cm="1">
        <f t="array" ref="CV139">_xlfn.IFS(
    FALSE, N("Check if X1 shading is ON"),
    $CV$49&lt;&gt;"x", NA(),
    FALSE, N("Check if case is 'LEFT' and x axis value less than z score"),
    AND($CE$72 = "LEFT", $CR139 &lt; IF($CI$72="", 0, $CI$72)), $CS139,
    FALSE, N("Check if case is 'RIGHT' and x axis value greater than z score"),
    AND($CE$72 = "RIGHT", $CR139 &gt; IF($CI$72="", 0, $CI$72)), $CS139,
    FALSE, N("Check if case is 'TWO' and both directions"),
    AND(
        $CE$72 = "TWO",
        OR($CR139 &lt; -ABS($CI$72), $CR139 &gt; ABS($CI$72))
    ), $CS139,
    FALSE, N("Default case: Return NA()"),
    TRUE, NA()
)</f>
        <v>#N/A</v>
      </c>
      <c r="CW139" s="30"/>
      <c r="CX139" s="66">
        <v>0.83333333333333093</v>
      </c>
      <c r="CY139" s="66">
        <v>0.182</v>
      </c>
      <c r="CZ139" s="66">
        <f t="shared" si="55"/>
        <v>0.182</v>
      </c>
      <c r="DA139" s="66" t="str">
        <f t="shared" si="56"/>
        <v>x̅</v>
      </c>
    </row>
    <row r="140" spans="1:105" ht="16" x14ac:dyDescent="0.2">
      <c r="A140"/>
      <c r="B140" s="30"/>
      <c r="C140" s="26"/>
      <c r="D140" s="66"/>
      <c r="E140" s="26">
        <f t="shared" si="57"/>
        <v>1</v>
      </c>
      <c r="F140" s="26">
        <f t="shared" si="58"/>
        <v>-0.05</v>
      </c>
      <c r="G140" s="80" cm="1">
        <f t="array" ref="G140">_xlfn.IFS(
    $F$69 = "TWO", IF(SUM($G$125:G129) &lt;= 0.5, SUM($G$125:G129), 1 - SUM($G$125:G129)),
    $F$67 = "LEFT", SUM($G$125:G129),
    $F$67 = "RIGHT", 1 - SUM($G$125:G129)
)</f>
        <v>0.15999999999999992</v>
      </c>
      <c r="H140" s="81" t="str" cm="1">
        <f t="array" ref="H140">_xlfn.IFS(
    $F$67 = "", "",
    AND($F$69 = "TWO", ROWS($G$136:G140) = 1), "⟵ " &amp; TEXT(G140, "#0.0%"),
    AND($F$69 = "TWO", G140 = 50%), TEXT(G140, "#0.0%"),
    AND($F$69 = "TWO", G141 &gt; G140), "⟵ " &amp; TEXT(G140, "#0.0%"),
    AND($F$69 = "TWO", G141 &lt; G140), TEXT(G140, "#0.0%") &amp; " ⟶",
    $F$67 = "LEFT", "⟵ " &amp; TEXT(G140, "#0.0%"),
    $F$67 = "RIGHT", TEXT(G140, "#0.0%") &amp; " ⟶"
)</f>
        <v>16.0% ⟶</v>
      </c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8">
        <f t="shared" si="41"/>
        <v>0.74999999999999767</v>
      </c>
      <c r="T140" s="78">
        <f t="shared" si="42"/>
        <v>0.29649644192968677</v>
      </c>
      <c r="U140" s="78" t="e" cm="1">
        <f t="array" ref="U140">_xlfn.IFS(
    FALSE, N("Check if X1 shading is ON"),
    $U$48&lt;&gt;"x", NA(),
    FALSE, N("Check if case is 'LEFT' and x axis value less than z score"),
    AND($F$67 = "LEFT", $S140 &lt; IF($J$67="", 0, $J$67)), $T140,
    FALSE, N("Check if case is 'RIGHT' and x axis value greater than z score"),
    AND($F$67 = "RIGHT", $S140 &gt; IF($J$67="", 0, $J$67)), $T140,
    FALSE, N("Check if case is 'TWO' and both directions"),
    AND(
        $F$67 = "TWO",
        OR($S140 &lt; -ABS($J$67), $S140 &gt; ABS($J$68))
    ), $T140,
    FALSE, N("Default case: Return NA()"),
    TRUE, NA()
)</f>
        <v>#N/A</v>
      </c>
      <c r="V140" s="78" t="e" cm="1">
        <f t="array" ref="V140">_xlfn.IFS(
    FALSE, N("Check if X1 shading is ON"),
    $U$48&lt;&gt;"x", NA(),
    FALSE, N("Check if case is 'LEFT' and x axis value less than z score"),
    AND($F$68 = "LEFT", $S140 &lt; IF($J$68="", 0, $J$68)), $T140,
    FALSE, N("Check if case is 'RIGHT' and x axis value greater than z score"),
    AND($F$68 = "RIGHT", $S140 &gt; IF($J$68="", 0, $J$68)), $T140,
    FALSE, N("Default case: Return NA()"),
    TRUE, NA()
)</f>
        <v>#N/A</v>
      </c>
      <c r="W140" s="78" t="e" cm="1">
        <f t="array" ref="W140">_xlfn.IFS(
    FALSE, N("Check if X1 shading is ON"),
    $W$48&lt;&gt;"x", NA(),
    FALSE, N("Check if case is 'LEFT' and x axis value less than z score"),
    AND($F$71 = "LEFT", $S140 &lt; IF($J$71="", 0, $J$71)), $T140,
    FALSE, N("Check if case is 'RIGHT' and x axis value greater than z score"),
    AND($F$71 = "RIGHT", $S140 &gt; IF($J$71="", 0, $J$71)), $T140,
    FALSE, N("Check if case is 'TWO' and both directions"),
    AND(
        $F$71 = "TWO",
        OR($S140 &lt; -ABS($J$71), $S140 &gt; ABS($J$71))
    ), $T140,
    FALSE, N("Default case: Return NA()"),
    TRUE, NA()
)</f>
        <v>#N/A</v>
      </c>
      <c r="X140" s="30"/>
      <c r="Y140" s="66">
        <v>-0.83333333333333526</v>
      </c>
      <c r="Z140" s="66">
        <v>0.20599999999999999</v>
      </c>
      <c r="AA140" s="66">
        <f t="shared" si="54"/>
        <v>0.20599999999999999</v>
      </c>
      <c r="AB140" s="66" t="str">
        <f t="shared" si="53"/>
        <v>x̅</v>
      </c>
      <c r="CA140" s="30"/>
      <c r="CB140" s="26"/>
      <c r="CC140" s="66"/>
      <c r="CD140" s="26">
        <f t="shared" si="59"/>
        <v>0</v>
      </c>
      <c r="CE140" s="26">
        <f t="shared" si="60"/>
        <v>-0.05</v>
      </c>
      <c r="CF140" s="80" cm="1">
        <f t="array" ref="CF140">_xlfn.IFS(
    $CE$70 = "TWO", IF(SUM($CF$126:CF129) &lt;= 0.5, SUM($CF$126:CF129), 1 - SUM($CF$126:CF129)),
    $CE$68 = "LEFT", SUM($CF$126:CF129),
    $CE$68 = "RIGHT", 1 - SUM($CF$126:CF129)
)</f>
        <v>0.5</v>
      </c>
      <c r="CG140" s="81" t="str" cm="1">
        <f t="array" ref="CG140">_xlfn.IFS(
    $CE$68 = "", "",
    AND($CE$70 = "TWO", ROWS($CF$137:CF140) = 1), "⟵ " &amp; TEXT(CF140, "#0.0%"),
    AND($CE$70 = "TWO", CF140 = 50%), TEXT(CF140, "#0.0%"),
    AND($CE$70 = "TWO", CF141 &gt; CF140), "⟵ " &amp; TEXT(CF140, "#0.0%"),
    AND($CE$70 = "TWO", CF141 &lt; CF140), TEXT(CF140, "#0.0%") &amp; " ⟶",
    $CE$68 = "LEFT", "⟵ " &amp; TEXT(CF140, "#0.0%"),
    $CE$68 = "RIGHT", TEXT(CF140, "#0.0%") &amp; " ⟶"
)</f>
        <v>50.0%</v>
      </c>
      <c r="CH140" s="30"/>
      <c r="CI140" s="30"/>
      <c r="CJ140" s="30"/>
      <c r="CK140" s="30"/>
      <c r="CL140" s="30"/>
      <c r="CM140" s="30"/>
      <c r="CN140" s="30"/>
      <c r="CO140" s="30"/>
      <c r="CP140" s="30"/>
      <c r="CQ140" s="30"/>
      <c r="CR140" s="38">
        <f t="shared" si="48"/>
        <v>0.70833333333333104</v>
      </c>
      <c r="CS140" s="78">
        <f t="shared" si="43"/>
        <v>0.30578997782694278</v>
      </c>
      <c r="CT140" s="78" t="e" cm="1">
        <f t="array" ref="CT140">_xlfn.IFS(
    FALSE, N("Check if X1 shading is ON"),
    $CT$49&lt;&gt;"x", NA(),
    FALSE, N("Check if case is 'LEFT' and x axis value less than z score"),
    AND($CE$68 = "LEFT", $CR140 &lt; IF($CI$68="", 0, $CI$68)), $CS140,
    FALSE, N("Check if case is 'RIGHT' and x axis value greater than z score"),
    AND($CE$68 = "RIGHT", $CR140 &gt; IF($CI$68="", 0, $CI$68)), $CS140,
    FALSE, N("Check if case is 'TWO' and both directions"),
    AND(
        $CE$68 = "TWO",
        OR($CR140 &lt; -ABS($CI$68), $CR140 &gt; ABS($CI$69))
    ), $CS140,
    FALSE, N("Default case: Return NA()"),
    TRUE, NA()
)</f>
        <v>#N/A</v>
      </c>
      <c r="CU140" s="78" t="e" cm="1">
        <f t="array" ref="CU140">_xlfn.IFS(
    FALSE, N("Check if X1 shading is ON"),
    $CT$49&lt;&gt;"x", NA(),
    FALSE, N("Check if case is 'LEFT' and x axis value less than z score"),
    AND($CE$69 = "LEFT", $CR140 &lt; IF($CI$69="", 0, $CI$69)), $CS140,
    FALSE, N("Check if case is 'RIGHT' and x axis value greater than z score"),
    AND($CE$69 = "RIGHT", $CR140 &gt; IF($CI$69="", 0, $CI$69)), $CS140,
    FALSE, N("Default case: Return NA()"),
    TRUE, NA()
)</f>
        <v>#N/A</v>
      </c>
      <c r="CV140" s="78" t="e" cm="1">
        <f t="array" ref="CV140">_xlfn.IFS(
    FALSE, N("Check if X1 shading is ON"),
    $CV$49&lt;&gt;"x", NA(),
    FALSE, N("Check if case is 'LEFT' and x axis value less than z score"),
    AND($CE$72 = "LEFT", $CR140 &lt; IF($CI$72="", 0, $CI$72)), $CS140,
    FALSE, N("Check if case is 'RIGHT' and x axis value greater than z score"),
    AND($CE$72 = "RIGHT", $CR140 &gt; IF($CI$72="", 0, $CI$72)), $CS140,
    FALSE, N("Check if case is 'TWO' and both directions"),
    AND(
        $CE$72 = "TWO",
        OR($CR140 &lt; -ABS($CI$72), $CR140 &gt; ABS($CI$72))
    ), $CS140,
    FALSE, N("Default case: Return NA()"),
    TRUE, NA()
)</f>
        <v>#N/A</v>
      </c>
      <c r="CW140" s="30"/>
      <c r="CX140" s="66">
        <v>1.1666666666666643</v>
      </c>
      <c r="CY140" s="66">
        <v>0.182</v>
      </c>
      <c r="CZ140" s="66">
        <f t="shared" si="55"/>
        <v>0.182</v>
      </c>
      <c r="DA140" s="66" t="str">
        <f t="shared" si="56"/>
        <v>x̅</v>
      </c>
    </row>
    <row r="141" spans="1:105" ht="16" x14ac:dyDescent="0.2">
      <c r="A141"/>
      <c r="B141" s="30"/>
      <c r="C141" s="26"/>
      <c r="D141" s="66"/>
      <c r="E141" s="26">
        <f t="shared" si="57"/>
        <v>2</v>
      </c>
      <c r="F141" s="26">
        <f t="shared" si="58"/>
        <v>-0.05</v>
      </c>
      <c r="G141" s="80" cm="1">
        <f t="array" ref="G141">_xlfn.IFS(
    $F$69 = "TWO", IF(SUM($G$125:G130) &lt;= 0.5, SUM($G$125:G130), 1 - SUM($G$125:G130)),
    $F$67 = "LEFT", SUM($G$125:G130),
    $F$67 = "RIGHT", 1 - SUM($G$125:G130)
)</f>
        <v>2.4999999999999911E-2</v>
      </c>
      <c r="H141" s="81" t="str" cm="1">
        <f t="array" ref="H141">_xlfn.IFS(
    $F$67 = "", "",
    AND($F$69 = "TWO", ROWS($G$136:G141) = 1), "⟵ " &amp; TEXT(G141, "#0.0%"),
    AND($F$69 = "TWO", G141 = 50%), TEXT(G141, "#0.0%"),
    AND($F$69 = "TWO", G142 &gt; G141), "⟵ " &amp; TEXT(G141, "#0.0%"),
    AND($F$69 = "TWO", G142 &lt; G141), TEXT(G141, "#0.0%") &amp; " ⟶",
    $F$67 = "LEFT", "⟵ " &amp; TEXT(G141, "#0.0%"),
    $F$67 = "RIGHT", TEXT(G141, "#0.0%") &amp; " ⟶"
)</f>
        <v>2.5% ⟶</v>
      </c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8">
        <f t="shared" si="41"/>
        <v>0.7916666666666643</v>
      </c>
      <c r="T141" s="78">
        <f t="shared" si="42"/>
        <v>0.28699856112266237</v>
      </c>
      <c r="U141" s="78" t="e" cm="1">
        <f t="array" ref="U141">_xlfn.IFS(
    FALSE, N("Check if X1 shading is ON"),
    $U$48&lt;&gt;"x", NA(),
    FALSE, N("Check if case is 'LEFT' and x axis value less than z score"),
    AND($F$67 = "LEFT", $S141 &lt; IF($J$67="", 0, $J$67)), $T141,
    FALSE, N("Check if case is 'RIGHT' and x axis value greater than z score"),
    AND($F$67 = "RIGHT", $S141 &gt; IF($J$67="", 0, $J$67)), $T141,
    FALSE, N("Check if case is 'TWO' and both directions"),
    AND(
        $F$67 = "TWO",
        OR($S141 &lt; -ABS($J$67), $S141 &gt; ABS($J$68))
    ), $T141,
    FALSE, N("Default case: Return NA()"),
    TRUE, NA()
)</f>
        <v>#N/A</v>
      </c>
      <c r="V141" s="78" t="e" cm="1">
        <f t="array" ref="V141">_xlfn.IFS(
    FALSE, N("Check if X1 shading is ON"),
    $U$48&lt;&gt;"x", NA(),
    FALSE, N("Check if case is 'LEFT' and x axis value less than z score"),
    AND($F$68 = "LEFT", $S141 &lt; IF($J$68="", 0, $J$68)), $T141,
    FALSE, N("Check if case is 'RIGHT' and x axis value greater than z score"),
    AND($F$68 = "RIGHT", $S141 &gt; IF($J$68="", 0, $J$68)), $T141,
    FALSE, N("Default case: Return NA()"),
    TRUE, NA()
)</f>
        <v>#N/A</v>
      </c>
      <c r="W141" s="78" t="e" cm="1">
        <f t="array" ref="W141">_xlfn.IFS(
    FALSE, N("Check if X1 shading is ON"),
    $W$48&lt;&gt;"x", NA(),
    FALSE, N("Check if case is 'LEFT' and x axis value less than z score"),
    AND($F$71 = "LEFT", $S141 &lt; IF($J$71="", 0, $J$71)), $T141,
    FALSE, N("Check if case is 'RIGHT' and x axis value greater than z score"),
    AND($F$71 = "RIGHT", $S141 &gt; IF($J$71="", 0, $J$71)), $T141,
    FALSE, N("Check if case is 'TWO' and both directions"),
    AND(
        $F$71 = "TWO",
        OR($S141 &lt; -ABS($J$71), $S141 &gt; ABS($J$71))
    ), $T141,
    FALSE, N("Default case: Return NA()"),
    TRUE, NA()
)</f>
        <v>#N/A</v>
      </c>
      <c r="X141" s="30"/>
      <c r="Y141" s="66">
        <v>-0.66666666666666874</v>
      </c>
      <c r="Z141" s="66">
        <v>0.20599999999999999</v>
      </c>
      <c r="AA141" s="66">
        <f t="shared" si="54"/>
        <v>0.20599999999999999</v>
      </c>
      <c r="AB141" s="66" t="str">
        <f t="shared" si="53"/>
        <v>x̅</v>
      </c>
      <c r="CA141" s="30"/>
      <c r="CB141" s="26"/>
      <c r="CC141" s="66"/>
      <c r="CD141" s="26">
        <f t="shared" si="59"/>
        <v>1</v>
      </c>
      <c r="CE141" s="26">
        <f t="shared" si="60"/>
        <v>-0.05</v>
      </c>
      <c r="CF141" s="80" cm="1">
        <f t="array" ref="CF141">_xlfn.IFS(
    $CE$70 = "TWO", IF(SUM($CF$126:CF130) &lt;= 0.5, SUM($CF$126:CF130), 1 - SUM($CF$126:CF130)),
    $CE$68 = "LEFT", SUM($CF$126:CF130),
    $CE$68 = "RIGHT", 1 - SUM($CF$126:CF130)
)</f>
        <v>0.15999999999999992</v>
      </c>
      <c r="CG141" s="81" t="str" cm="1">
        <f t="array" ref="CG141">_xlfn.IFS(
    $CE$68 = "", "",
    AND($CE$70 = "TWO", ROWS($CF$137:CF141) = 1), "⟵ " &amp; TEXT(CF141, "#0.0%"),
    AND($CE$70 = "TWO", CF141 = 50%), TEXT(CF141, "#0.0%"),
    AND($CE$70 = "TWO", CF142 &gt; CF141), "⟵ " &amp; TEXT(CF141, "#0.0%"),
    AND($CE$70 = "TWO", CF142 &lt; CF141), TEXT(CF141, "#0.0%") &amp; " ⟶",
    $CE$68 = "LEFT", "⟵ " &amp; TEXT(CF141, "#0.0%"),
    $CE$68 = "RIGHT", TEXT(CF141, "#0.0%") &amp; " ⟶"
)</f>
        <v>16.0% ⟶</v>
      </c>
      <c r="CH141" s="30"/>
      <c r="CI141" s="30"/>
      <c r="CJ141" s="30"/>
      <c r="CK141" s="30"/>
      <c r="CL141" s="30"/>
      <c r="CM141" s="30"/>
      <c r="CN141" s="30"/>
      <c r="CO141" s="30"/>
      <c r="CP141" s="30"/>
      <c r="CQ141" s="30"/>
      <c r="CR141" s="38">
        <f t="shared" si="48"/>
        <v>0.74999999999999767</v>
      </c>
      <c r="CS141" s="78">
        <f t="shared" si="43"/>
        <v>0.29649644192968677</v>
      </c>
      <c r="CT141" s="78" t="e" cm="1">
        <f t="array" ref="CT141">_xlfn.IFS(
    FALSE, N("Check if X1 shading is ON"),
    $CT$49&lt;&gt;"x", NA(),
    FALSE, N("Check if case is 'LEFT' and x axis value less than z score"),
    AND($CE$68 = "LEFT", $CR141 &lt; IF($CI$68="", 0, $CI$68)), $CS141,
    FALSE, N("Check if case is 'RIGHT' and x axis value greater than z score"),
    AND($CE$68 = "RIGHT", $CR141 &gt; IF($CI$68="", 0, $CI$68)), $CS141,
    FALSE, N("Check if case is 'TWO' and both directions"),
    AND(
        $CE$68 = "TWO",
        OR($CR141 &lt; -ABS($CI$68), $CR141 &gt; ABS($CI$69))
    ), $CS141,
    FALSE, N("Default case: Return NA()"),
    TRUE, NA()
)</f>
        <v>#N/A</v>
      </c>
      <c r="CU141" s="78" t="e" cm="1">
        <f t="array" ref="CU141">_xlfn.IFS(
    FALSE, N("Check if X1 shading is ON"),
    $CT$49&lt;&gt;"x", NA(),
    FALSE, N("Check if case is 'LEFT' and x axis value less than z score"),
    AND($CE$69 = "LEFT", $CR141 &lt; IF($CI$69="", 0, $CI$69)), $CS141,
    FALSE, N("Check if case is 'RIGHT' and x axis value greater than z score"),
    AND($CE$69 = "RIGHT", $CR141 &gt; IF($CI$69="", 0, $CI$69)), $CS141,
    FALSE, N("Default case: Return NA()"),
    TRUE, NA()
)</f>
        <v>#N/A</v>
      </c>
      <c r="CV141" s="78" t="e" cm="1">
        <f t="array" ref="CV141">_xlfn.IFS(
    FALSE, N("Check if X1 shading is ON"),
    $CV$49&lt;&gt;"x", NA(),
    FALSE, N("Check if case is 'LEFT' and x axis value less than z score"),
    AND($CE$72 = "LEFT", $CR141 &lt; IF($CI$72="", 0, $CI$72)), $CS141,
    FALSE, N("Check if case is 'RIGHT' and x axis value greater than z score"),
    AND($CE$72 = "RIGHT", $CR141 &gt; IF($CI$72="", 0, $CI$72)), $CS141,
    FALSE, N("Check if case is 'TWO' and both directions"),
    AND(
        $CE$72 = "TWO",
        OR($CR141 &lt; -ABS($CI$72), $CR141 &gt; ABS($CI$72))
    ), $CS141,
    FALSE, N("Default case: Return NA()"),
    TRUE, NA()
)</f>
        <v>#N/A</v>
      </c>
      <c r="CW141" s="30"/>
      <c r="CX141" s="66">
        <v>-0.83333333333333526</v>
      </c>
      <c r="CY141" s="66">
        <v>0.20599999999999999</v>
      </c>
      <c r="CZ141" s="66">
        <f t="shared" si="55"/>
        <v>0.20599999999999999</v>
      </c>
      <c r="DA141" s="66" t="str">
        <f t="shared" si="56"/>
        <v>x̅</v>
      </c>
    </row>
    <row r="142" spans="1:105" ht="16" x14ac:dyDescent="0.2">
      <c r="A142"/>
      <c r="B142" s="30"/>
      <c r="C142" s="26"/>
      <c r="D142" s="66"/>
      <c r="E142" s="26">
        <f t="shared" si="57"/>
        <v>3</v>
      </c>
      <c r="F142" s="26">
        <f t="shared" si="58"/>
        <v>-0.05</v>
      </c>
      <c r="G142" s="80" cm="1">
        <f t="array" ref="G142">_xlfn.IFS(
    $F$69 = "TWO", IF(SUM($G$125:G131) &lt;= 0.5, SUM($G$125:G131), 1 - SUM($G$125:G131)),
    $F$67 = "LEFT", SUM($G$125:G131),
    $F$67 = "RIGHT", 1 - SUM($G$125:G131)
)</f>
        <v>4.9999999999998934E-3</v>
      </c>
      <c r="H142" s="81" t="str" cm="1">
        <f t="array" ref="H142">_xlfn.IFS(
    $F$67 = "", "",
    AND($F$69 = "TWO", ROWS($G$136:G142) = 1), "⟵ " &amp; TEXT(G142, "#0.0%"),
    AND($F$69 = "TWO", G142 = 50%), TEXT(G142, "#0.0%"),
    AND($F$69 = "TWO", G143 &gt; G142), "⟵ " &amp; TEXT(G142, "#0.0%"),
    AND($F$69 = "TWO", G143 &lt; G142), TEXT(G142, "#0.0%") &amp; " ⟶",
    $F$67 = "LEFT", "⟵ " &amp; TEXT(G142, "#0.0%"),
    $F$67 = "RIGHT", TEXT(G142, "#0.0%") &amp; " ⟶"
)</f>
        <v>0.5% ⟶</v>
      </c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8">
        <f t="shared" si="41"/>
        <v>0.83333333333333093</v>
      </c>
      <c r="T142" s="78">
        <f t="shared" si="42"/>
        <v>0.27733762405258672</v>
      </c>
      <c r="U142" s="78" t="e" cm="1">
        <f t="array" ref="U142">_xlfn.IFS(
    FALSE, N("Check if X1 shading is ON"),
    $U$48&lt;&gt;"x", NA(),
    FALSE, N("Check if case is 'LEFT' and x axis value less than z score"),
    AND($F$67 = "LEFT", $S142 &lt; IF($J$67="", 0, $J$67)), $T142,
    FALSE, N("Check if case is 'RIGHT' and x axis value greater than z score"),
    AND($F$67 = "RIGHT", $S142 &gt; IF($J$67="", 0, $J$67)), $T142,
    FALSE, N("Check if case is 'TWO' and both directions"),
    AND(
        $F$67 = "TWO",
        OR($S142 &lt; -ABS($J$67), $S142 &gt; ABS($J$68))
    ), $T142,
    FALSE, N("Default case: Return NA()"),
    TRUE, NA()
)</f>
        <v>#N/A</v>
      </c>
      <c r="V142" s="78" t="e" cm="1">
        <f t="array" ref="V142">_xlfn.IFS(
    FALSE, N("Check if X1 shading is ON"),
    $U$48&lt;&gt;"x", NA(),
    FALSE, N("Check if case is 'LEFT' and x axis value less than z score"),
    AND($F$68 = "LEFT", $S142 &lt; IF($J$68="", 0, $J$68)), $T142,
    FALSE, N("Check if case is 'RIGHT' and x axis value greater than z score"),
    AND($F$68 = "RIGHT", $S142 &gt; IF($J$68="", 0, $J$68)), $T142,
    FALSE, N("Default case: Return NA()"),
    TRUE, NA()
)</f>
        <v>#N/A</v>
      </c>
      <c r="W142" s="78" t="e" cm="1">
        <f t="array" ref="W142">_xlfn.IFS(
    FALSE, N("Check if X1 shading is ON"),
    $W$48&lt;&gt;"x", NA(),
    FALSE, N("Check if case is 'LEFT' and x axis value less than z score"),
    AND($F$71 = "LEFT", $S142 &lt; IF($J$71="", 0, $J$71)), $T142,
    FALSE, N("Check if case is 'RIGHT' and x axis value greater than z score"),
    AND($F$71 = "RIGHT", $S142 &gt; IF($J$71="", 0, $J$71)), $T142,
    FALSE, N("Check if case is 'TWO' and both directions"),
    AND(
        $F$71 = "TWO",
        OR($S142 &lt; -ABS($J$71), $S142 &gt; ABS($J$71))
    ), $T142,
    FALSE, N("Default case: Return NA()"),
    TRUE, NA()
)</f>
        <v>#N/A</v>
      </c>
      <c r="X142" s="30"/>
      <c r="Y142" s="66">
        <v>-0.50000000000000222</v>
      </c>
      <c r="Z142" s="66">
        <v>0.20599999999999999</v>
      </c>
      <c r="AA142" s="66">
        <f t="shared" si="54"/>
        <v>0.20599999999999999</v>
      </c>
      <c r="AB142" s="66" t="str">
        <f t="shared" si="53"/>
        <v>x̅</v>
      </c>
      <c r="CA142" s="30"/>
      <c r="CB142" s="26"/>
      <c r="CC142" s="66"/>
      <c r="CD142" s="26">
        <f t="shared" si="59"/>
        <v>2</v>
      </c>
      <c r="CE142" s="26">
        <f t="shared" si="60"/>
        <v>-0.05</v>
      </c>
      <c r="CF142" s="80" cm="1">
        <f t="array" ref="CF142">_xlfn.IFS(
    $CE$70 = "TWO", IF(SUM($CF$126:CF131) &lt;= 0.5, SUM($CF$126:CF131), 1 - SUM($CF$126:CF131)),
    $CE$68 = "LEFT", SUM($CF$126:CF131),
    $CE$68 = "RIGHT", 1 - SUM($CF$126:CF131)
)</f>
        <v>2.4999999999999911E-2</v>
      </c>
      <c r="CG142" s="81" t="str" cm="1">
        <f t="array" ref="CG142">_xlfn.IFS(
    $CE$68 = "", "",
    AND($CE$70 = "TWO", ROWS($CF$137:CF142) = 1), "⟵ " &amp; TEXT(CF142, "#0.0%"),
    AND($CE$70 = "TWO", CF142 = 50%), TEXT(CF142, "#0.0%"),
    AND($CE$70 = "TWO", CF143 &gt; CF142), "⟵ " &amp; TEXT(CF142, "#0.0%"),
    AND($CE$70 = "TWO", CF143 &lt; CF142), TEXT(CF142, "#0.0%") &amp; " ⟶",
    $CE$68 = "LEFT", "⟵ " &amp; TEXT(CF142, "#0.0%"),
    $CE$68 = "RIGHT", TEXT(CF142, "#0.0%") &amp; " ⟶"
)</f>
        <v>2.5% ⟶</v>
      </c>
      <c r="CH142" s="30"/>
      <c r="CI142" s="30"/>
      <c r="CJ142" s="30"/>
      <c r="CK142" s="30"/>
      <c r="CL142" s="30"/>
      <c r="CM142" s="30"/>
      <c r="CN142" s="30"/>
      <c r="CO142" s="30"/>
      <c r="CP142" s="30"/>
      <c r="CQ142" s="30"/>
      <c r="CR142" s="38">
        <f t="shared" si="48"/>
        <v>0.7916666666666643</v>
      </c>
      <c r="CS142" s="78">
        <f t="shared" si="43"/>
        <v>0.28699856112266237</v>
      </c>
      <c r="CT142" s="78" t="e" cm="1">
        <f t="array" ref="CT142">_xlfn.IFS(
    FALSE, N("Check if X1 shading is ON"),
    $CT$49&lt;&gt;"x", NA(),
    FALSE, N("Check if case is 'LEFT' and x axis value less than z score"),
    AND($CE$68 = "LEFT", $CR142 &lt; IF($CI$68="", 0, $CI$68)), $CS142,
    FALSE, N("Check if case is 'RIGHT' and x axis value greater than z score"),
    AND($CE$68 = "RIGHT", $CR142 &gt; IF($CI$68="", 0, $CI$68)), $CS142,
    FALSE, N("Check if case is 'TWO' and both directions"),
    AND(
        $CE$68 = "TWO",
        OR($CR142 &lt; -ABS($CI$68), $CR142 &gt; ABS($CI$69))
    ), $CS142,
    FALSE, N("Default case: Return NA()"),
    TRUE, NA()
)</f>
        <v>#N/A</v>
      </c>
      <c r="CU142" s="78" t="e" cm="1">
        <f t="array" ref="CU142">_xlfn.IFS(
    FALSE, N("Check if X1 shading is ON"),
    $CT$49&lt;&gt;"x", NA(),
    FALSE, N("Check if case is 'LEFT' and x axis value less than z score"),
    AND($CE$69 = "LEFT", $CR142 &lt; IF($CI$69="", 0, $CI$69)), $CS142,
    FALSE, N("Check if case is 'RIGHT' and x axis value greater than z score"),
    AND($CE$69 = "RIGHT", $CR142 &gt; IF($CI$69="", 0, $CI$69)), $CS142,
    FALSE, N("Default case: Return NA()"),
    TRUE, NA()
)</f>
        <v>#N/A</v>
      </c>
      <c r="CV142" s="78" t="e" cm="1">
        <f t="array" ref="CV142">_xlfn.IFS(
    FALSE, N("Check if X1 shading is ON"),
    $CV$49&lt;&gt;"x", NA(),
    FALSE, N("Check if case is 'LEFT' and x axis value less than z score"),
    AND($CE$72 = "LEFT", $CR142 &lt; IF($CI$72="", 0, $CI$72)), $CS142,
    FALSE, N("Check if case is 'RIGHT' and x axis value greater than z score"),
    AND($CE$72 = "RIGHT", $CR142 &gt; IF($CI$72="", 0, $CI$72)), $CS142,
    FALSE, N("Check if case is 'TWO' and both directions"),
    AND(
        $CE$72 = "TWO",
        OR($CR142 &lt; -ABS($CI$72), $CR142 &gt; ABS($CI$72))
    ), $CS142,
    FALSE, N("Default case: Return NA()"),
    TRUE, NA()
)</f>
        <v>#N/A</v>
      </c>
      <c r="CW142" s="30"/>
      <c r="CX142" s="66">
        <v>-0.66666666666666874</v>
      </c>
      <c r="CY142" s="66">
        <v>0.20599999999999999</v>
      </c>
      <c r="CZ142" s="66">
        <f t="shared" si="55"/>
        <v>0.20599999999999999</v>
      </c>
      <c r="DA142" s="66" t="str">
        <f t="shared" si="56"/>
        <v>x̅</v>
      </c>
    </row>
    <row r="143" spans="1:105" ht="16" x14ac:dyDescent="0.2">
      <c r="A143"/>
      <c r="B143" s="30"/>
      <c r="C143" s="26"/>
      <c r="D143" s="66"/>
      <c r="E143" s="66"/>
      <c r="F143" s="26"/>
      <c r="G143" s="26"/>
      <c r="H143" s="26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8">
        <f t="shared" si="41"/>
        <v>0.87499999999999756</v>
      </c>
      <c r="T143" s="78">
        <f t="shared" si="42"/>
        <v>0.26755419632366934</v>
      </c>
      <c r="U143" s="78" t="e" cm="1">
        <f t="array" ref="U143">_xlfn.IFS(
    FALSE, N("Check if X1 shading is ON"),
    $U$48&lt;&gt;"x", NA(),
    FALSE, N("Check if case is 'LEFT' and x axis value less than z score"),
    AND($F$67 = "LEFT", $S143 &lt; IF($J$67="", 0, $J$67)), $T143,
    FALSE, N("Check if case is 'RIGHT' and x axis value greater than z score"),
    AND($F$67 = "RIGHT", $S143 &gt; IF($J$67="", 0, $J$67)), $T143,
    FALSE, N("Check if case is 'TWO' and both directions"),
    AND(
        $F$67 = "TWO",
        OR($S143 &lt; -ABS($J$67), $S143 &gt; ABS($J$68))
    ), $T143,
    FALSE, N("Default case: Return NA()"),
    TRUE, NA()
)</f>
        <v>#N/A</v>
      </c>
      <c r="V143" s="78" t="e" cm="1">
        <f t="array" ref="V143">_xlfn.IFS(
    FALSE, N("Check if X1 shading is ON"),
    $U$48&lt;&gt;"x", NA(),
    FALSE, N("Check if case is 'LEFT' and x axis value less than z score"),
    AND($F$68 = "LEFT", $S143 &lt; IF($J$68="", 0, $J$68)), $T143,
    FALSE, N("Check if case is 'RIGHT' and x axis value greater than z score"),
    AND($F$68 = "RIGHT", $S143 &gt; IF($J$68="", 0, $J$68)), $T143,
    FALSE, N("Default case: Return NA()"),
    TRUE, NA()
)</f>
        <v>#N/A</v>
      </c>
      <c r="W143" s="78" t="e" cm="1">
        <f t="array" ref="W143">_xlfn.IFS(
    FALSE, N("Check if X1 shading is ON"),
    $W$48&lt;&gt;"x", NA(),
    FALSE, N("Check if case is 'LEFT' and x axis value less than z score"),
    AND($F$71 = "LEFT", $S143 &lt; IF($J$71="", 0, $J$71)), $T143,
    FALSE, N("Check if case is 'RIGHT' and x axis value greater than z score"),
    AND($F$71 = "RIGHT", $S143 &gt; IF($J$71="", 0, $J$71)), $T143,
    FALSE, N("Check if case is 'TWO' and both directions"),
    AND(
        $F$71 = "TWO",
        OR($S143 &lt; -ABS($J$71), $S143 &gt; ABS($J$71))
    ), $T143,
    FALSE, N("Default case: Return NA()"),
    TRUE, NA()
)</f>
        <v>#N/A</v>
      </c>
      <c r="X143" s="30"/>
      <c r="Y143" s="66">
        <v>-0.33333333333333548</v>
      </c>
      <c r="Z143" s="66">
        <v>0.20599999999999999</v>
      </c>
      <c r="AA143" s="66">
        <f t="shared" si="54"/>
        <v>0.20599999999999999</v>
      </c>
      <c r="AB143" s="66" t="str">
        <f t="shared" si="53"/>
        <v>x̅</v>
      </c>
      <c r="CA143" s="30"/>
      <c r="CB143" s="26"/>
      <c r="CC143" s="66"/>
      <c r="CD143" s="26">
        <f t="shared" si="59"/>
        <v>3</v>
      </c>
      <c r="CE143" s="26">
        <f t="shared" si="60"/>
        <v>-0.05</v>
      </c>
      <c r="CF143" s="80" cm="1">
        <f t="array" ref="CF143">_xlfn.IFS(
    $CE$70 = "TWO", IF(SUM($CF$126:CF132) &lt;= 0.5, SUM($CF$126:CF132), 1 - SUM($CF$126:CF132)),
    $CE$68 = "LEFT", SUM($CF$126:CF132),
    $CE$68 = "RIGHT", 1 - SUM($CF$126:CF132)
)</f>
        <v>4.9999999999998934E-3</v>
      </c>
      <c r="CG143" s="81" t="str" cm="1">
        <f t="array" ref="CG143">_xlfn.IFS(
    $CE$68 = "", "",
    AND($CE$70 = "TWO", ROWS($CF$137:CF143) = 1), "⟵ " &amp; TEXT(CF143, "#0.0%"),
    AND($CE$70 = "TWO", CF143 = 50%), TEXT(CF143, "#0.0%"),
    AND($CE$70 = "TWO", CF144 &gt; CF143), "⟵ " &amp; TEXT(CF143, "#0.0%"),
    AND($CE$70 = "TWO", CF144 &lt; CF143), TEXT(CF143, "#0.0%") &amp; " ⟶",
    $CE$68 = "LEFT", "⟵ " &amp; TEXT(CF143, "#0.0%"),
    $CE$68 = "RIGHT", TEXT(CF143, "#0.0%") &amp; " ⟶"
)</f>
        <v>0.5% ⟶</v>
      </c>
      <c r="CH143" s="30"/>
      <c r="CI143" s="30"/>
      <c r="CJ143" s="30"/>
      <c r="CK143" s="30"/>
      <c r="CL143" s="30"/>
      <c r="CM143" s="30"/>
      <c r="CN143" s="30"/>
      <c r="CO143" s="30"/>
      <c r="CP143" s="30"/>
      <c r="CQ143" s="30"/>
      <c r="CR143" s="38">
        <f t="shared" si="48"/>
        <v>0.83333333333333093</v>
      </c>
      <c r="CS143" s="78">
        <f t="shared" si="43"/>
        <v>0.27733762405258672</v>
      </c>
      <c r="CT143" s="78" t="e" cm="1">
        <f t="array" ref="CT143">_xlfn.IFS(
    FALSE, N("Check if X1 shading is ON"),
    $CT$49&lt;&gt;"x", NA(),
    FALSE, N("Check if case is 'LEFT' and x axis value less than z score"),
    AND($CE$68 = "LEFT", $CR143 &lt; IF($CI$68="", 0, $CI$68)), $CS143,
    FALSE, N("Check if case is 'RIGHT' and x axis value greater than z score"),
    AND($CE$68 = "RIGHT", $CR143 &gt; IF($CI$68="", 0, $CI$68)), $CS143,
    FALSE, N("Check if case is 'TWO' and both directions"),
    AND(
        $CE$68 = "TWO",
        OR($CR143 &lt; -ABS($CI$68), $CR143 &gt; ABS($CI$69))
    ), $CS143,
    FALSE, N("Default case: Return NA()"),
    TRUE, NA()
)</f>
        <v>#N/A</v>
      </c>
      <c r="CU143" s="78" t="e" cm="1">
        <f t="array" ref="CU143">_xlfn.IFS(
    FALSE, N("Check if X1 shading is ON"),
    $CT$49&lt;&gt;"x", NA(),
    FALSE, N("Check if case is 'LEFT' and x axis value less than z score"),
    AND($CE$69 = "LEFT", $CR143 &lt; IF($CI$69="", 0, $CI$69)), $CS143,
    FALSE, N("Check if case is 'RIGHT' and x axis value greater than z score"),
    AND($CE$69 = "RIGHT", $CR143 &gt; IF($CI$69="", 0, $CI$69)), $CS143,
    FALSE, N("Default case: Return NA()"),
    TRUE, NA()
)</f>
        <v>#N/A</v>
      </c>
      <c r="CV143" s="78" t="e" cm="1">
        <f t="array" ref="CV143">_xlfn.IFS(
    FALSE, N("Check if X1 shading is ON"),
    $CV$49&lt;&gt;"x", NA(),
    FALSE, N("Check if case is 'LEFT' and x axis value less than z score"),
    AND($CE$72 = "LEFT", $CR143 &lt; IF($CI$72="", 0, $CI$72)), $CS143,
    FALSE, N("Check if case is 'RIGHT' and x axis value greater than z score"),
    AND($CE$72 = "RIGHT", $CR143 &gt; IF($CI$72="", 0, $CI$72)), $CS143,
    FALSE, N("Check if case is 'TWO' and both directions"),
    AND(
        $CE$72 = "TWO",
        OR($CR143 &lt; -ABS($CI$72), $CR143 &gt; ABS($CI$72))
    ), $CS143,
    FALSE, N("Default case: Return NA()"),
    TRUE, NA()
)</f>
        <v>#N/A</v>
      </c>
      <c r="CW143" s="30"/>
      <c r="CX143" s="66">
        <v>-0.50000000000000222</v>
      </c>
      <c r="CY143" s="66">
        <v>0.20599999999999999</v>
      </c>
      <c r="CZ143" s="66">
        <f t="shared" si="55"/>
        <v>0.20599999999999999</v>
      </c>
      <c r="DA143" s="66" t="str">
        <f t="shared" si="56"/>
        <v>x̅</v>
      </c>
    </row>
    <row r="144" spans="1:105" ht="19" x14ac:dyDescent="0.25">
      <c r="A144"/>
      <c r="B144" s="30"/>
      <c r="C144" s="77" t="s">
        <v>56</v>
      </c>
      <c r="D144" s="66"/>
      <c r="E144" s="66"/>
      <c r="F144" s="26"/>
      <c r="G144" s="26"/>
      <c r="H144" s="26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8">
        <f t="shared" si="41"/>
        <v>0.91666666666666419</v>
      </c>
      <c r="T144" s="78">
        <f t="shared" si="42"/>
        <v>0.2576878449043517</v>
      </c>
      <c r="U144" s="78" t="e" cm="1">
        <f t="array" ref="U144">_xlfn.IFS(
    FALSE, N("Check if X1 shading is ON"),
    $U$48&lt;&gt;"x", NA(),
    FALSE, N("Check if case is 'LEFT' and x axis value less than z score"),
    AND($F$67 = "LEFT", $S144 &lt; IF($J$67="", 0, $J$67)), $T144,
    FALSE, N("Check if case is 'RIGHT' and x axis value greater than z score"),
    AND($F$67 = "RIGHT", $S144 &gt; IF($J$67="", 0, $J$67)), $T144,
    FALSE, N("Check if case is 'TWO' and both directions"),
    AND(
        $F$67 = "TWO",
        OR($S144 &lt; -ABS($J$67), $S144 &gt; ABS($J$68))
    ), $T144,
    FALSE, N("Default case: Return NA()"),
    TRUE, NA()
)</f>
        <v>#N/A</v>
      </c>
      <c r="V144" s="78" t="e" cm="1">
        <f t="array" ref="V144">_xlfn.IFS(
    FALSE, N("Check if X1 shading is ON"),
    $U$48&lt;&gt;"x", NA(),
    FALSE, N("Check if case is 'LEFT' and x axis value less than z score"),
    AND($F$68 = "LEFT", $S144 &lt; IF($J$68="", 0, $J$68)), $T144,
    FALSE, N("Check if case is 'RIGHT' and x axis value greater than z score"),
    AND($F$68 = "RIGHT", $S144 &gt; IF($J$68="", 0, $J$68)), $T144,
    FALSE, N("Default case: Return NA()"),
    TRUE, NA()
)</f>
        <v>#N/A</v>
      </c>
      <c r="W144" s="78" t="e" cm="1">
        <f t="array" ref="W144">_xlfn.IFS(
    FALSE, N("Check if X1 shading is ON"),
    $W$48&lt;&gt;"x", NA(),
    FALSE, N("Check if case is 'LEFT' and x axis value less than z score"),
    AND($F$71 = "LEFT", $S144 &lt; IF($J$71="", 0, $J$71)), $T144,
    FALSE, N("Check if case is 'RIGHT' and x axis value greater than z score"),
    AND($F$71 = "RIGHT", $S144 &gt; IF($J$71="", 0, $J$71)), $T144,
    FALSE, N("Check if case is 'TWO' and both directions"),
    AND(
        $F$71 = "TWO",
        OR($S144 &lt; -ABS($J$71), $S144 &gt; ABS($J$71))
    ), $T144,
    FALSE, N("Default case: Return NA()"),
    TRUE, NA()
)</f>
        <v>#N/A</v>
      </c>
      <c r="X144" s="30"/>
      <c r="Y144" s="66">
        <v>-0.16666666666666879</v>
      </c>
      <c r="Z144" s="66">
        <v>0.20599999999999999</v>
      </c>
      <c r="AA144" s="66">
        <f t="shared" si="54"/>
        <v>0.20599999999999999</v>
      </c>
      <c r="AB144" s="66" t="str">
        <f t="shared" si="53"/>
        <v>x̅</v>
      </c>
      <c r="CA144" s="30"/>
      <c r="CB144" s="26"/>
      <c r="CC144" s="66"/>
      <c r="CD144" s="66"/>
      <c r="CE144" s="26"/>
      <c r="CF144" s="26"/>
      <c r="CG144" s="26"/>
      <c r="CH144" s="30"/>
      <c r="CI144" s="30"/>
      <c r="CJ144" s="30"/>
      <c r="CK144" s="30"/>
      <c r="CL144" s="30"/>
      <c r="CM144" s="30"/>
      <c r="CN144" s="30"/>
      <c r="CO144" s="30"/>
      <c r="CP144" s="30"/>
      <c r="CQ144" s="30"/>
      <c r="CR144" s="38">
        <f t="shared" si="48"/>
        <v>0.87499999999999756</v>
      </c>
      <c r="CS144" s="78">
        <f t="shared" si="43"/>
        <v>0.26755419632366934</v>
      </c>
      <c r="CT144" s="78" t="e" cm="1">
        <f t="array" ref="CT144">_xlfn.IFS(
    FALSE, N("Check if X1 shading is ON"),
    $CT$49&lt;&gt;"x", NA(),
    FALSE, N("Check if case is 'LEFT' and x axis value less than z score"),
    AND($CE$68 = "LEFT", $CR144 &lt; IF($CI$68="", 0, $CI$68)), $CS144,
    FALSE, N("Check if case is 'RIGHT' and x axis value greater than z score"),
    AND($CE$68 = "RIGHT", $CR144 &gt; IF($CI$68="", 0, $CI$68)), $CS144,
    FALSE, N("Check if case is 'TWO' and both directions"),
    AND(
        $CE$68 = "TWO",
        OR($CR144 &lt; -ABS($CI$68), $CR144 &gt; ABS($CI$69))
    ), $CS144,
    FALSE, N("Default case: Return NA()"),
    TRUE, NA()
)</f>
        <v>#N/A</v>
      </c>
      <c r="CU144" s="78" t="e" cm="1">
        <f t="array" ref="CU144">_xlfn.IFS(
    FALSE, N("Check if X1 shading is ON"),
    $CT$49&lt;&gt;"x", NA(),
    FALSE, N("Check if case is 'LEFT' and x axis value less than z score"),
    AND($CE$69 = "LEFT", $CR144 &lt; IF($CI$69="", 0, $CI$69)), $CS144,
    FALSE, N("Check if case is 'RIGHT' and x axis value greater than z score"),
    AND($CE$69 = "RIGHT", $CR144 &gt; IF($CI$69="", 0, $CI$69)), $CS144,
    FALSE, N("Default case: Return NA()"),
    TRUE, NA()
)</f>
        <v>#N/A</v>
      </c>
      <c r="CV144" s="78" t="e" cm="1">
        <f t="array" ref="CV144">_xlfn.IFS(
    FALSE, N("Check if X1 shading is ON"),
    $CV$49&lt;&gt;"x", NA(),
    FALSE, N("Check if case is 'LEFT' and x axis value less than z score"),
    AND($CE$72 = "LEFT", $CR144 &lt; IF($CI$72="", 0, $CI$72)), $CS144,
    FALSE, N("Check if case is 'RIGHT' and x axis value greater than z score"),
    AND($CE$72 = "RIGHT", $CR144 &gt; IF($CI$72="", 0, $CI$72)), $CS144,
    FALSE, N("Check if case is 'TWO' and both directions"),
    AND(
        $CE$72 = "TWO",
        OR($CR144 &lt; -ABS($CI$72), $CR144 &gt; ABS($CI$72))
    ), $CS144,
    FALSE, N("Default case: Return NA()"),
    TRUE, NA()
)</f>
        <v>#N/A</v>
      </c>
      <c r="CW144" s="30"/>
      <c r="CX144" s="66">
        <v>-0.33333333333333548</v>
      </c>
      <c r="CY144" s="66">
        <v>0.20599999999999999</v>
      </c>
      <c r="CZ144" s="66">
        <f t="shared" si="55"/>
        <v>0.20599999999999999</v>
      </c>
      <c r="DA144" s="66" t="str">
        <f t="shared" si="56"/>
        <v>x̅</v>
      </c>
    </row>
    <row r="145" spans="1:105" ht="19" x14ac:dyDescent="0.25">
      <c r="A145"/>
      <c r="B145" s="30"/>
      <c r="C145" s="35" t="s">
        <v>40</v>
      </c>
      <c r="D145" s="70" t="s">
        <v>41</v>
      </c>
      <c r="E145" s="64" t="str">
        <f>LEFT(C144,6)&amp;" "&amp;$D$67&amp;" axis"</f>
        <v>X1 raw T x̅ axis</v>
      </c>
      <c r="F145" s="64" t="str">
        <f>$D$67&amp;" y"</f>
        <v>T x̅ y</v>
      </c>
      <c r="G145" s="64" t="str">
        <f>D67&amp;" raw labels"</f>
        <v>T x̅ raw labels</v>
      </c>
      <c r="H145" s="26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8">
        <f t="shared" si="41"/>
        <v>0.95833333333333082</v>
      </c>
      <c r="T145" s="78">
        <f t="shared" si="42"/>
        <v>0.24777688479017801</v>
      </c>
      <c r="U145" s="78" t="e" cm="1">
        <f t="array" ref="U145">_xlfn.IFS(
    FALSE, N("Check if X1 shading is ON"),
    $U$48&lt;&gt;"x", NA(),
    FALSE, N("Check if case is 'LEFT' and x axis value less than z score"),
    AND($F$67 = "LEFT", $S145 &lt; IF($J$67="", 0, $J$67)), $T145,
    FALSE, N("Check if case is 'RIGHT' and x axis value greater than z score"),
    AND($F$67 = "RIGHT", $S145 &gt; IF($J$67="", 0, $J$67)), $T145,
    FALSE, N("Check if case is 'TWO' and both directions"),
    AND(
        $F$67 = "TWO",
        OR($S145 &lt; -ABS($J$67), $S145 &gt; ABS($J$68))
    ), $T145,
    FALSE, N("Default case: Return NA()"),
    TRUE, NA()
)</f>
        <v>#N/A</v>
      </c>
      <c r="V145" s="78" t="e" cm="1">
        <f t="array" ref="V145">_xlfn.IFS(
    FALSE, N("Check if X1 shading is ON"),
    $U$48&lt;&gt;"x", NA(),
    FALSE, N("Check if case is 'LEFT' and x axis value less than z score"),
    AND($F$68 = "LEFT", $S145 &lt; IF($J$68="", 0, $J$68)), $T145,
    FALSE, N("Check if case is 'RIGHT' and x axis value greater than z score"),
    AND($F$68 = "RIGHT", $S145 &gt; IF($J$68="", 0, $J$68)), $T145,
    FALSE, N("Default case: Return NA()"),
    TRUE, NA()
)</f>
        <v>#N/A</v>
      </c>
      <c r="W145" s="78" t="e" cm="1">
        <f t="array" ref="W145">_xlfn.IFS(
    FALSE, N("Check if X1 shading is ON"),
    $W$48&lt;&gt;"x", NA(),
    FALSE, N("Check if case is 'LEFT' and x axis value less than z score"),
    AND($F$71 = "LEFT", $S145 &lt; IF($J$71="", 0, $J$71)), $T145,
    FALSE, N("Check if case is 'RIGHT' and x axis value greater than z score"),
    AND($F$71 = "RIGHT", $S145 &gt; IF($J$71="", 0, $J$71)), $T145,
    FALSE, N("Check if case is 'TWO' and both directions"),
    AND(
        $F$71 = "TWO",
        OR($S145 &lt; -ABS($J$71), $S145 &gt; ABS($J$71))
    ), $T145,
    FALSE, N("Default case: Return NA()"),
    TRUE, NA()
)</f>
        <v>#N/A</v>
      </c>
      <c r="X145" s="30"/>
      <c r="Y145" s="66">
        <v>0.16666666666666449</v>
      </c>
      <c r="Z145" s="66">
        <v>0.20599999999999999</v>
      </c>
      <c r="AA145" s="66">
        <f t="shared" si="54"/>
        <v>0.20599999999999999</v>
      </c>
      <c r="AB145" s="66" t="str">
        <f t="shared" si="53"/>
        <v>x̅</v>
      </c>
      <c r="CA145" s="30"/>
      <c r="CB145" s="77" t="s">
        <v>56</v>
      </c>
      <c r="CC145" s="66"/>
      <c r="CD145" s="66"/>
      <c r="CE145" s="26"/>
      <c r="CF145" s="26"/>
      <c r="CG145" s="26"/>
      <c r="CH145" s="30"/>
      <c r="CI145" s="30"/>
      <c r="CJ145" s="30"/>
      <c r="CK145" s="30"/>
      <c r="CL145" s="30"/>
      <c r="CM145" s="30"/>
      <c r="CN145" s="30"/>
      <c r="CO145" s="30"/>
      <c r="CP145" s="30"/>
      <c r="CQ145" s="30"/>
      <c r="CR145" s="38">
        <f t="shared" si="48"/>
        <v>0.91666666666666419</v>
      </c>
      <c r="CS145" s="78">
        <f t="shared" si="43"/>
        <v>0.2576878449043517</v>
      </c>
      <c r="CT145" s="78" t="e" cm="1">
        <f t="array" ref="CT145">_xlfn.IFS(
    FALSE, N("Check if X1 shading is ON"),
    $CT$49&lt;&gt;"x", NA(),
    FALSE, N("Check if case is 'LEFT' and x axis value less than z score"),
    AND($CE$68 = "LEFT", $CR145 &lt; IF($CI$68="", 0, $CI$68)), $CS145,
    FALSE, N("Check if case is 'RIGHT' and x axis value greater than z score"),
    AND($CE$68 = "RIGHT", $CR145 &gt; IF($CI$68="", 0, $CI$68)), $CS145,
    FALSE, N("Check if case is 'TWO' and both directions"),
    AND(
        $CE$68 = "TWO",
        OR($CR145 &lt; -ABS($CI$68), $CR145 &gt; ABS($CI$69))
    ), $CS145,
    FALSE, N("Default case: Return NA()"),
    TRUE, NA()
)</f>
        <v>#N/A</v>
      </c>
      <c r="CU145" s="78" t="e" cm="1">
        <f t="array" ref="CU145">_xlfn.IFS(
    FALSE, N("Check if X1 shading is ON"),
    $CT$49&lt;&gt;"x", NA(),
    FALSE, N("Check if case is 'LEFT' and x axis value less than z score"),
    AND($CE$69 = "LEFT", $CR145 &lt; IF($CI$69="", 0, $CI$69)), $CS145,
    FALSE, N("Check if case is 'RIGHT' and x axis value greater than z score"),
    AND($CE$69 = "RIGHT", $CR145 &gt; IF($CI$69="", 0, $CI$69)), $CS145,
    FALSE, N("Default case: Return NA()"),
    TRUE, NA()
)</f>
        <v>#N/A</v>
      </c>
      <c r="CV145" s="78" t="e" cm="1">
        <f t="array" ref="CV145">_xlfn.IFS(
    FALSE, N("Check if X1 shading is ON"),
    $CV$49&lt;&gt;"x", NA(),
    FALSE, N("Check if case is 'LEFT' and x axis value less than z score"),
    AND($CE$72 = "LEFT", $CR145 &lt; IF($CI$72="", 0, $CI$72)), $CS145,
    FALSE, N("Check if case is 'RIGHT' and x axis value greater than z score"),
    AND($CE$72 = "RIGHT", $CR145 &gt; IF($CI$72="", 0, $CI$72)), $CS145,
    FALSE, N("Check if case is 'TWO' and both directions"),
    AND(
        $CE$72 = "TWO",
        OR($CR145 &lt; -ABS($CI$72), $CR145 &gt; ABS($CI$72))
    ), $CS145,
    FALSE, N("Default case: Return NA()"),
    TRUE, NA()
)</f>
        <v>#N/A</v>
      </c>
      <c r="CW145" s="30"/>
      <c r="CX145" s="66">
        <v>-0.16666666666666879</v>
      </c>
      <c r="CY145" s="66">
        <v>0.20599999999999999</v>
      </c>
      <c r="CZ145" s="66">
        <f t="shared" si="55"/>
        <v>0.20599999999999999</v>
      </c>
      <c r="DA145" s="66" t="str">
        <f t="shared" si="56"/>
        <v>x̅</v>
      </c>
    </row>
    <row r="146" spans="1:105" ht="34" x14ac:dyDescent="0.2">
      <c r="A146"/>
      <c r="B146" s="30"/>
      <c r="C146" s="26" t="str">
        <f>N59</f>
        <v>x</v>
      </c>
      <c r="D146" s="66">
        <v>-0.12</v>
      </c>
      <c r="E146" s="26">
        <f t="shared" ref="E146" si="61">E114</f>
        <v>-4</v>
      </c>
      <c r="F146" s="26">
        <f>IF(
    $C$146="x",
    $D$146,
    NA()
)</f>
        <v>-0.12</v>
      </c>
      <c r="G146" s="82" t="str">
        <f>IF(G147="","","raw scale")</f>
        <v>raw scale</v>
      </c>
      <c r="H146" s="26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8">
        <f t="shared" si="41"/>
        <v>0.99999999999999745</v>
      </c>
      <c r="T146" s="78">
        <f t="shared" si="42"/>
        <v>0.23785814985587653</v>
      </c>
      <c r="U146" s="78" t="e" cm="1">
        <f t="array" ref="U146">_xlfn.IFS(
    FALSE, N("Check if X1 shading is ON"),
    $U$48&lt;&gt;"x", NA(),
    FALSE, N("Check if case is 'LEFT' and x axis value less than z score"),
    AND($F$67 = "LEFT", $S146 &lt; IF($J$67="", 0, $J$67)), $T146,
    FALSE, N("Check if case is 'RIGHT' and x axis value greater than z score"),
    AND($F$67 = "RIGHT", $S146 &gt; IF($J$67="", 0, $J$67)), $T146,
    FALSE, N("Check if case is 'TWO' and both directions"),
    AND(
        $F$67 = "TWO",
        OR($S146 &lt; -ABS($J$67), $S146 &gt; ABS($J$68))
    ), $T146,
    FALSE, N("Default case: Return NA()"),
    TRUE, NA()
)</f>
        <v>#N/A</v>
      </c>
      <c r="V146" s="78" t="e" cm="1">
        <f t="array" ref="V146">_xlfn.IFS(
    FALSE, N("Check if X1 shading is ON"),
    $U$48&lt;&gt;"x", NA(),
    FALSE, N("Check if case is 'LEFT' and x axis value less than z score"),
    AND($F$68 = "LEFT", $S146 &lt; IF($J$68="", 0, $J$68)), $T146,
    FALSE, N("Check if case is 'RIGHT' and x axis value greater than z score"),
    AND($F$68 = "RIGHT", $S146 &gt; IF($J$68="", 0, $J$68)), $T146,
    FALSE, N("Default case: Return NA()"),
    TRUE, NA()
)</f>
        <v>#N/A</v>
      </c>
      <c r="W146" s="78" t="e" cm="1">
        <f t="array" ref="W146">_xlfn.IFS(
    FALSE, N("Check if X1 shading is ON"),
    $W$48&lt;&gt;"x", NA(),
    FALSE, N("Check if case is 'LEFT' and x axis value less than z score"),
    AND($F$71 = "LEFT", $S146 &lt; IF($J$71="", 0, $J$71)), $T146,
    FALSE, N("Check if case is 'RIGHT' and x axis value greater than z score"),
    AND($F$71 = "RIGHT", $S146 &gt; IF($J$71="", 0, $J$71)), $T146,
    FALSE, N("Check if case is 'TWO' and both directions"),
    AND(
        $F$71 = "TWO",
        OR($S146 &lt; -ABS($J$71), $S146 &gt; ABS($J$71))
    ), $T146,
    FALSE, N("Default case: Return NA()"),
    TRUE, NA()
)</f>
        <v>#N/A</v>
      </c>
      <c r="X146" s="30"/>
      <c r="Y146" s="66">
        <v>0.33333333333333115</v>
      </c>
      <c r="Z146" s="66">
        <v>0.20599999999999999</v>
      </c>
      <c r="AA146" s="66">
        <f t="shared" si="54"/>
        <v>0.20599999999999999</v>
      </c>
      <c r="AB146" s="66" t="str">
        <f t="shared" si="53"/>
        <v>x̅</v>
      </c>
      <c r="CA146" s="30"/>
      <c r="CB146" s="35" t="s">
        <v>40</v>
      </c>
      <c r="CC146" s="70" t="s">
        <v>41</v>
      </c>
      <c r="CD146" s="64" t="str">
        <f>LEFT(CB145,6)&amp;" "&amp;$CC$68&amp;" axis"</f>
        <v>X1 raw T x̅ axis</v>
      </c>
      <c r="CE146" s="64" t="str">
        <f>$CC$68&amp;" y"</f>
        <v>T x̅ y</v>
      </c>
      <c r="CF146" s="64" t="str">
        <f>CC68&amp;" raw labels"</f>
        <v>T x̅ raw labels</v>
      </c>
      <c r="CG146" s="26"/>
      <c r="CH146" s="30"/>
      <c r="CI146" s="30"/>
      <c r="CJ146" s="30"/>
      <c r="CK146" s="30"/>
      <c r="CL146" s="30"/>
      <c r="CM146" s="30"/>
      <c r="CN146" s="30"/>
      <c r="CO146" s="30"/>
      <c r="CP146" s="30"/>
      <c r="CQ146" s="30"/>
      <c r="CR146" s="38">
        <f t="shared" si="48"/>
        <v>0.95833333333333082</v>
      </c>
      <c r="CS146" s="78">
        <f t="shared" si="43"/>
        <v>0.24777688479017801</v>
      </c>
      <c r="CT146" s="78" t="e" cm="1">
        <f t="array" ref="CT146">_xlfn.IFS(
    FALSE, N("Check if X1 shading is ON"),
    $CT$49&lt;&gt;"x", NA(),
    FALSE, N("Check if case is 'LEFT' and x axis value less than z score"),
    AND($CE$68 = "LEFT", $CR146 &lt; IF($CI$68="", 0, $CI$68)), $CS146,
    FALSE, N("Check if case is 'RIGHT' and x axis value greater than z score"),
    AND($CE$68 = "RIGHT", $CR146 &gt; IF($CI$68="", 0, $CI$68)), $CS146,
    FALSE, N("Check if case is 'TWO' and both directions"),
    AND(
        $CE$68 = "TWO",
        OR($CR146 &lt; -ABS($CI$68), $CR146 &gt; ABS($CI$69))
    ), $CS146,
    FALSE, N("Default case: Return NA()"),
    TRUE, NA()
)</f>
        <v>#N/A</v>
      </c>
      <c r="CU146" s="78" t="e" cm="1">
        <f t="array" ref="CU146">_xlfn.IFS(
    FALSE, N("Check if X1 shading is ON"),
    $CT$49&lt;&gt;"x", NA(),
    FALSE, N("Check if case is 'LEFT' and x axis value less than z score"),
    AND($CE$69 = "LEFT", $CR146 &lt; IF($CI$69="", 0, $CI$69)), $CS146,
    FALSE, N("Check if case is 'RIGHT' and x axis value greater than z score"),
    AND($CE$69 = "RIGHT", $CR146 &gt; IF($CI$69="", 0, $CI$69)), $CS146,
    FALSE, N("Default case: Return NA()"),
    TRUE, NA()
)</f>
        <v>#N/A</v>
      </c>
      <c r="CV146" s="78" t="e" cm="1">
        <f t="array" ref="CV146">_xlfn.IFS(
    FALSE, N("Check if X1 shading is ON"),
    $CV$49&lt;&gt;"x", NA(),
    FALSE, N("Check if case is 'LEFT' and x axis value less than z score"),
    AND($CE$72 = "LEFT", $CR146 &lt; IF($CI$72="", 0, $CI$72)), $CS146,
    FALSE, N("Check if case is 'RIGHT' and x axis value greater than z score"),
    AND($CE$72 = "RIGHT", $CR146 &gt; IF($CI$72="", 0, $CI$72)), $CS146,
    FALSE, N("Check if case is 'TWO' and both directions"),
    AND(
        $CE$72 = "TWO",
        OR($CR146 &lt; -ABS($CI$72), $CR146 &gt; ABS($CI$72))
    ), $CS146,
    FALSE, N("Default case: Return NA()"),
    TRUE, NA()
)</f>
        <v>#N/A</v>
      </c>
      <c r="CW146" s="30"/>
      <c r="CX146" s="66">
        <v>0.16666666666666449</v>
      </c>
      <c r="CY146" s="66">
        <v>0.20599999999999999</v>
      </c>
      <c r="CZ146" s="66">
        <f t="shared" si="55"/>
        <v>0.20599999999999999</v>
      </c>
      <c r="DA146" s="66" t="str">
        <f t="shared" si="56"/>
        <v>x̅</v>
      </c>
    </row>
    <row r="147" spans="1:105" ht="17" x14ac:dyDescent="0.2">
      <c r="A147"/>
      <c r="B147" s="30"/>
      <c r="C147" s="26"/>
      <c r="D147" s="66"/>
      <c r="E147" s="26">
        <f t="shared" ref="E147:E153" si="62">E115</f>
        <v>-3</v>
      </c>
      <c r="F147" s="26">
        <f t="shared" ref="F147:F153" si="63">IF(
    $C$146="x",
    $D$146,
    NA()
)</f>
        <v>-0.12</v>
      </c>
      <c r="G147" s="83" t="str">
        <f t="shared" ref="G147:G153" si="64">IFERROR(
    TEXT(
        G$67 + $E147 * H$67,
        IF(
            N$71 = 0,
            "#,##0",
            "#,##0." &amp; REPT("0", N$71)
        )
    ),
    ""
)</f>
        <v>78.66</v>
      </c>
      <c r="H147" s="26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8">
        <f t="shared" ref="S147:S178" si="65">S146+$R$52</f>
        <v>1.0416666666666641</v>
      </c>
      <c r="T147" s="78">
        <f t="shared" si="42"/>
        <v>0.22796678938335771</v>
      </c>
      <c r="U147" s="78" t="e" cm="1">
        <f t="array" ref="U147">_xlfn.IFS(
    FALSE, N("Check if X1 shading is ON"),
    $U$48&lt;&gt;"x", NA(),
    FALSE, N("Check if case is 'LEFT' and x axis value less than z score"),
    AND($F$67 = "LEFT", $S147 &lt; IF($J$67="", 0, $J$67)), $T147,
    FALSE, N("Check if case is 'RIGHT' and x axis value greater than z score"),
    AND($F$67 = "RIGHT", $S147 &gt; IF($J$67="", 0, $J$67)), $T147,
    FALSE, N("Check if case is 'TWO' and both directions"),
    AND(
        $F$67 = "TWO",
        OR($S147 &lt; -ABS($J$67), $S147 &gt; ABS($J$68))
    ), $T147,
    FALSE, N("Default case: Return NA()"),
    TRUE, NA()
)</f>
        <v>#N/A</v>
      </c>
      <c r="V147" s="78" t="e" cm="1">
        <f t="array" ref="V147">_xlfn.IFS(
    FALSE, N("Check if X1 shading is ON"),
    $U$48&lt;&gt;"x", NA(),
    FALSE, N("Check if case is 'LEFT' and x axis value less than z score"),
    AND($F$68 = "LEFT", $S147 &lt; IF($J$68="", 0, $J$68)), $T147,
    FALSE, N("Check if case is 'RIGHT' and x axis value greater than z score"),
    AND($F$68 = "RIGHT", $S147 &gt; IF($J$68="", 0, $J$68)), $T147,
    FALSE, N("Default case: Return NA()"),
    TRUE, NA()
)</f>
        <v>#N/A</v>
      </c>
      <c r="W147" s="78" t="e" cm="1">
        <f t="array" ref="W147">_xlfn.IFS(
    FALSE, N("Check if X1 shading is ON"),
    $W$48&lt;&gt;"x", NA(),
    FALSE, N("Check if case is 'LEFT' and x axis value less than z score"),
    AND($F$71 = "LEFT", $S147 &lt; IF($J$71="", 0, $J$71)), $T147,
    FALSE, N("Check if case is 'RIGHT' and x axis value greater than z score"),
    AND($F$71 = "RIGHT", $S147 &gt; IF($J$71="", 0, $J$71)), $T147,
    FALSE, N("Check if case is 'TWO' and both directions"),
    AND(
        $F$71 = "TWO",
        OR($S147 &lt; -ABS($J$71), $S147 &gt; ABS($J$71))
    ), $T147,
    FALSE, N("Default case: Return NA()"),
    TRUE, NA()
)</f>
        <v>#N/A</v>
      </c>
      <c r="X147" s="30"/>
      <c r="Y147" s="66">
        <v>0.49999999999999789</v>
      </c>
      <c r="Z147" s="66">
        <v>0.20599999999999999</v>
      </c>
      <c r="AA147" s="66">
        <f t="shared" si="54"/>
        <v>0.20599999999999999</v>
      </c>
      <c r="AB147" s="66" t="str">
        <f t="shared" si="53"/>
        <v>x̅</v>
      </c>
      <c r="CA147" s="30"/>
      <c r="CB147" s="26" t="str">
        <f>CM60</f>
        <v>x</v>
      </c>
      <c r="CC147" s="66">
        <v>-0.12</v>
      </c>
      <c r="CD147" s="26">
        <f t="shared" ref="CD147:CD154" si="66">CD115</f>
        <v>-4</v>
      </c>
      <c r="CE147" s="26">
        <f t="shared" ref="CE147:CE154" si="67">IF(
    $CB$147="x",
    $CC$147,
    NA()
)</f>
        <v>-0.12</v>
      </c>
      <c r="CF147" s="82" t="str">
        <f>IF(CF148="","","raw scale")</f>
        <v>raw scale</v>
      </c>
      <c r="CG147" s="26"/>
      <c r="CH147" s="30"/>
      <c r="CI147" s="30"/>
      <c r="CJ147" s="30"/>
      <c r="CK147" s="30"/>
      <c r="CL147" s="30"/>
      <c r="CM147" s="30"/>
      <c r="CN147" s="30"/>
      <c r="CO147" s="30"/>
      <c r="CP147" s="30"/>
      <c r="CQ147" s="30"/>
      <c r="CR147" s="38">
        <f t="shared" si="48"/>
        <v>0.99999999999999745</v>
      </c>
      <c r="CS147" s="78">
        <f t="shared" ref="CS147:CS178" si="68">IF(
    LEFT($CC$68,1) ="T",
    _xlfn.T.DIST(CR147, $CB$68-1, FALSE),
    _xlfn.NORM.S.DIST(CR147, FALSE)
)</f>
        <v>0.23785814985587653</v>
      </c>
      <c r="CT147" s="78" t="e" cm="1">
        <f t="array" ref="CT147">_xlfn.IFS(
    FALSE, N("Check if X1 shading is ON"),
    $CT$49&lt;&gt;"x", NA(),
    FALSE, N("Check if case is 'LEFT' and x axis value less than z score"),
    AND($CE$68 = "LEFT", $CR147 &lt; IF($CI$68="", 0, $CI$68)), $CS147,
    FALSE, N("Check if case is 'RIGHT' and x axis value greater than z score"),
    AND($CE$68 = "RIGHT", $CR147 &gt; IF($CI$68="", 0, $CI$68)), $CS147,
    FALSE, N("Check if case is 'TWO' and both directions"),
    AND(
        $CE$68 = "TWO",
        OR($CR147 &lt; -ABS($CI$68), $CR147 &gt; ABS($CI$69))
    ), $CS147,
    FALSE, N("Default case: Return NA()"),
    TRUE, NA()
)</f>
        <v>#N/A</v>
      </c>
      <c r="CU147" s="78" t="e" cm="1">
        <f t="array" ref="CU147">_xlfn.IFS(
    FALSE, N("Check if X1 shading is ON"),
    $CT$49&lt;&gt;"x", NA(),
    FALSE, N("Check if case is 'LEFT' and x axis value less than z score"),
    AND($CE$69 = "LEFT", $CR147 &lt; IF($CI$69="", 0, $CI$69)), $CS147,
    FALSE, N("Check if case is 'RIGHT' and x axis value greater than z score"),
    AND($CE$69 = "RIGHT", $CR147 &gt; IF($CI$69="", 0, $CI$69)), $CS147,
    FALSE, N("Default case: Return NA()"),
    TRUE, NA()
)</f>
        <v>#N/A</v>
      </c>
      <c r="CV147" s="78" t="e" cm="1">
        <f t="array" ref="CV147">_xlfn.IFS(
    FALSE, N("Check if X1 shading is ON"),
    $CV$49&lt;&gt;"x", NA(),
    FALSE, N("Check if case is 'LEFT' and x axis value less than z score"),
    AND($CE$72 = "LEFT", $CR147 &lt; IF($CI$72="", 0, $CI$72)), $CS147,
    FALSE, N("Check if case is 'RIGHT' and x axis value greater than z score"),
    AND($CE$72 = "RIGHT", $CR147 &gt; IF($CI$72="", 0, $CI$72)), $CS147,
    FALSE, N("Check if case is 'TWO' and both directions"),
    AND(
        $CE$72 = "TWO",
        OR($CR147 &lt; -ABS($CI$72), $CR147 &gt; ABS($CI$72))
    ), $CS147,
    FALSE, N("Default case: Return NA()"),
    TRUE, NA()
)</f>
        <v>#N/A</v>
      </c>
      <c r="CW147" s="30"/>
      <c r="CX147" s="66">
        <v>0.33333333333333115</v>
      </c>
      <c r="CY147" s="66">
        <v>0.20599999999999999</v>
      </c>
      <c r="CZ147" s="66">
        <f t="shared" si="55"/>
        <v>0.20599999999999999</v>
      </c>
      <c r="DA147" s="66" t="str">
        <f t="shared" si="56"/>
        <v>x̅</v>
      </c>
    </row>
    <row r="148" spans="1:105" ht="16" x14ac:dyDescent="0.2">
      <c r="A148"/>
      <c r="B148" s="30"/>
      <c r="C148" s="26"/>
      <c r="D148" s="66"/>
      <c r="E148" s="26">
        <f t="shared" si="62"/>
        <v>-2</v>
      </c>
      <c r="F148" s="26">
        <f t="shared" si="63"/>
        <v>-0.12</v>
      </c>
      <c r="G148" s="83" t="str">
        <f t="shared" si="64"/>
        <v>79.10</v>
      </c>
      <c r="H148" s="26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8">
        <f t="shared" si="65"/>
        <v>1.0833333333333308</v>
      </c>
      <c r="T148" s="78">
        <f t="shared" si="42"/>
        <v>0.21813609130606706</v>
      </c>
      <c r="U148" s="78" t="e" cm="1">
        <f t="array" ref="U148">_xlfn.IFS(
    FALSE, N("Check if X1 shading is ON"),
    $U$48&lt;&gt;"x", NA(),
    FALSE, N("Check if case is 'LEFT' and x axis value less than z score"),
    AND($F$67 = "LEFT", $S148 &lt; IF($J$67="", 0, $J$67)), $T148,
    FALSE, N("Check if case is 'RIGHT' and x axis value greater than z score"),
    AND($F$67 = "RIGHT", $S148 &gt; IF($J$67="", 0, $J$67)), $T148,
    FALSE, N("Check if case is 'TWO' and both directions"),
    AND(
        $F$67 = "TWO",
        OR($S148 &lt; -ABS($J$67), $S148 &gt; ABS($J$68))
    ), $T148,
    FALSE, N("Default case: Return NA()"),
    TRUE, NA()
)</f>
        <v>#N/A</v>
      </c>
      <c r="V148" s="78" t="e" cm="1">
        <f t="array" ref="V148">_xlfn.IFS(
    FALSE, N("Check if X1 shading is ON"),
    $U$48&lt;&gt;"x", NA(),
    FALSE, N("Check if case is 'LEFT' and x axis value less than z score"),
    AND($F$68 = "LEFT", $S148 &lt; IF($J$68="", 0, $J$68)), $T148,
    FALSE, N("Check if case is 'RIGHT' and x axis value greater than z score"),
    AND($F$68 = "RIGHT", $S148 &gt; IF($J$68="", 0, $J$68)), $T148,
    FALSE, N("Default case: Return NA()"),
    TRUE, NA()
)</f>
        <v>#N/A</v>
      </c>
      <c r="W148" s="78" t="e" cm="1">
        <f t="array" ref="W148">_xlfn.IFS(
    FALSE, N("Check if X1 shading is ON"),
    $W$48&lt;&gt;"x", NA(),
    FALSE, N("Check if case is 'LEFT' and x axis value less than z score"),
    AND($F$71 = "LEFT", $S148 &lt; IF($J$71="", 0, $J$71)), $T148,
    FALSE, N("Check if case is 'RIGHT' and x axis value greater than z score"),
    AND($F$71 = "RIGHT", $S148 &gt; IF($J$71="", 0, $J$71)), $T148,
    FALSE, N("Check if case is 'TWO' and both directions"),
    AND(
        $F$71 = "TWO",
        OR($S148 &lt; -ABS($J$71), $S148 &gt; ABS($J$71))
    ), $T148,
    FALSE, N("Default case: Return NA()"),
    TRUE, NA()
)</f>
        <v>#N/A</v>
      </c>
      <c r="X148" s="30"/>
      <c r="Y148" s="66">
        <v>0.66666666666666441</v>
      </c>
      <c r="Z148" s="66">
        <v>0.20599999999999999</v>
      </c>
      <c r="AA148" s="66">
        <f t="shared" si="54"/>
        <v>0.20599999999999999</v>
      </c>
      <c r="AB148" s="66" t="str">
        <f t="shared" si="53"/>
        <v>x̅</v>
      </c>
      <c r="CA148" s="30"/>
      <c r="CB148" s="26"/>
      <c r="CC148" s="66"/>
      <c r="CD148" s="26">
        <f t="shared" si="66"/>
        <v>-3</v>
      </c>
      <c r="CE148" s="26">
        <f t="shared" si="67"/>
        <v>-0.12</v>
      </c>
      <c r="CF148" s="83" t="str">
        <f t="shared" ref="CF148:CF154" si="69">IFERROR(
    TEXT(
        CF$68 + $CD148 * CG$68,
        IF(
            CM$72 = 0,
            "#,##0",
            "#,##0." &amp; REPT("0", CM$72)
        )
    ),
    ""
)</f>
        <v>78.66</v>
      </c>
      <c r="CG148" s="26"/>
      <c r="CH148" s="30"/>
      <c r="CI148" s="30"/>
      <c r="CJ148" s="30"/>
      <c r="CK148" s="30"/>
      <c r="CL148" s="30"/>
      <c r="CM148" s="30"/>
      <c r="CN148" s="30"/>
      <c r="CO148" s="30"/>
      <c r="CP148" s="30"/>
      <c r="CQ148" s="30"/>
      <c r="CR148" s="38">
        <f t="shared" ref="CR148:CR179" si="70">CR147+$CQ$53</f>
        <v>1.0416666666666641</v>
      </c>
      <c r="CS148" s="78">
        <f t="shared" si="68"/>
        <v>0.22796678938335771</v>
      </c>
      <c r="CT148" s="78" t="e" cm="1">
        <f t="array" ref="CT148">_xlfn.IFS(
    FALSE, N("Check if X1 shading is ON"),
    $CT$49&lt;&gt;"x", NA(),
    FALSE, N("Check if case is 'LEFT' and x axis value less than z score"),
    AND($CE$68 = "LEFT", $CR148 &lt; IF($CI$68="", 0, $CI$68)), $CS148,
    FALSE, N("Check if case is 'RIGHT' and x axis value greater than z score"),
    AND($CE$68 = "RIGHT", $CR148 &gt; IF($CI$68="", 0, $CI$68)), $CS148,
    FALSE, N("Check if case is 'TWO' and both directions"),
    AND(
        $CE$68 = "TWO",
        OR($CR148 &lt; -ABS($CI$68), $CR148 &gt; ABS($CI$69))
    ), $CS148,
    FALSE, N("Default case: Return NA()"),
    TRUE, NA()
)</f>
        <v>#N/A</v>
      </c>
      <c r="CU148" s="78" t="e" cm="1">
        <f t="array" ref="CU148">_xlfn.IFS(
    FALSE, N("Check if X1 shading is ON"),
    $CT$49&lt;&gt;"x", NA(),
    FALSE, N("Check if case is 'LEFT' and x axis value less than z score"),
    AND($CE$69 = "LEFT", $CR148 &lt; IF($CI$69="", 0, $CI$69)), $CS148,
    FALSE, N("Check if case is 'RIGHT' and x axis value greater than z score"),
    AND($CE$69 = "RIGHT", $CR148 &gt; IF($CI$69="", 0, $CI$69)), $CS148,
    FALSE, N("Default case: Return NA()"),
    TRUE, NA()
)</f>
        <v>#N/A</v>
      </c>
      <c r="CV148" s="78" t="e" cm="1">
        <f t="array" ref="CV148">_xlfn.IFS(
    FALSE, N("Check if X1 shading is ON"),
    $CV$49&lt;&gt;"x", NA(),
    FALSE, N("Check if case is 'LEFT' and x axis value less than z score"),
    AND($CE$72 = "LEFT", $CR148 &lt; IF($CI$72="", 0, $CI$72)), $CS148,
    FALSE, N("Check if case is 'RIGHT' and x axis value greater than z score"),
    AND($CE$72 = "RIGHT", $CR148 &gt; IF($CI$72="", 0, $CI$72)), $CS148,
    FALSE, N("Check if case is 'TWO' and both directions"),
    AND(
        $CE$72 = "TWO",
        OR($CR148 &lt; -ABS($CI$72), $CR148 &gt; ABS($CI$72))
    ), $CS148,
    FALSE, N("Default case: Return NA()"),
    TRUE, NA()
)</f>
        <v>#N/A</v>
      </c>
      <c r="CW148" s="30"/>
      <c r="CX148" s="66">
        <v>0.49999999999999789</v>
      </c>
      <c r="CY148" s="66">
        <v>0.20599999999999999</v>
      </c>
      <c r="CZ148" s="66">
        <f t="shared" si="55"/>
        <v>0.20599999999999999</v>
      </c>
      <c r="DA148" s="66" t="str">
        <f t="shared" si="56"/>
        <v>x̅</v>
      </c>
    </row>
    <row r="149" spans="1:105" ht="16" x14ac:dyDescent="0.2">
      <c r="A149"/>
      <c r="B149" s="30"/>
      <c r="C149" s="26"/>
      <c r="D149" s="66"/>
      <c r="E149" s="26">
        <f t="shared" si="62"/>
        <v>-1</v>
      </c>
      <c r="F149" s="26">
        <f t="shared" si="63"/>
        <v>-0.12</v>
      </c>
      <c r="G149" s="83" t="str">
        <f t="shared" si="64"/>
        <v>79.55</v>
      </c>
      <c r="H149" s="26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8">
        <f t="shared" si="65"/>
        <v>1.1249999999999976</v>
      </c>
      <c r="T149" s="78">
        <f t="shared" si="42"/>
        <v>0.2083973327725395</v>
      </c>
      <c r="U149" s="78" t="e" cm="1">
        <f t="array" ref="U149">_xlfn.IFS(
    FALSE, N("Check if X1 shading is ON"),
    $U$48&lt;&gt;"x", NA(),
    FALSE, N("Check if case is 'LEFT' and x axis value less than z score"),
    AND($F$67 = "LEFT", $S149 &lt; IF($J$67="", 0, $J$67)), $T149,
    FALSE, N("Check if case is 'RIGHT' and x axis value greater than z score"),
    AND($F$67 = "RIGHT", $S149 &gt; IF($J$67="", 0, $J$67)), $T149,
    FALSE, N("Check if case is 'TWO' and both directions"),
    AND(
        $F$67 = "TWO",
        OR($S149 &lt; -ABS($J$67), $S149 &gt; ABS($J$68))
    ), $T149,
    FALSE, N("Default case: Return NA()"),
    TRUE, NA()
)</f>
        <v>#N/A</v>
      </c>
      <c r="V149" s="78" t="e" cm="1">
        <f t="array" ref="V149">_xlfn.IFS(
    FALSE, N("Check if X1 shading is ON"),
    $U$48&lt;&gt;"x", NA(),
    FALSE, N("Check if case is 'LEFT' and x axis value less than z score"),
    AND($F$68 = "LEFT", $S149 &lt; IF($J$68="", 0, $J$68)), $T149,
    FALSE, N("Check if case is 'RIGHT' and x axis value greater than z score"),
    AND($F$68 = "RIGHT", $S149 &gt; IF($J$68="", 0, $J$68)), $T149,
    FALSE, N("Default case: Return NA()"),
    TRUE, NA()
)</f>
        <v>#N/A</v>
      </c>
      <c r="W149" s="78" t="e" cm="1">
        <f t="array" ref="W149">_xlfn.IFS(
    FALSE, N("Check if X1 shading is ON"),
    $W$48&lt;&gt;"x", NA(),
    FALSE, N("Check if case is 'LEFT' and x axis value less than z score"),
    AND($F$71 = "LEFT", $S149 &lt; IF($J$71="", 0, $J$71)), $T149,
    FALSE, N("Check if case is 'RIGHT' and x axis value greater than z score"),
    AND($F$71 = "RIGHT", $S149 &gt; IF($J$71="", 0, $J$71)), $T149,
    FALSE, N("Check if case is 'TWO' and both directions"),
    AND(
        $F$71 = "TWO",
        OR($S149 &lt; -ABS($J$71), $S149 &gt; ABS($J$71))
    ), $T149,
    FALSE, N("Default case: Return NA()"),
    TRUE, NA()
)</f>
        <v>#N/A</v>
      </c>
      <c r="X149" s="30"/>
      <c r="Y149" s="66">
        <v>0.83333333333333093</v>
      </c>
      <c r="Z149" s="66">
        <v>0.20599999999999999</v>
      </c>
      <c r="AA149" s="66">
        <f t="shared" si="54"/>
        <v>0.20599999999999999</v>
      </c>
      <c r="AB149" s="66" t="str">
        <f t="shared" si="53"/>
        <v>x̅</v>
      </c>
      <c r="CA149" s="30"/>
      <c r="CB149" s="26"/>
      <c r="CC149" s="66"/>
      <c r="CD149" s="26">
        <f t="shared" si="66"/>
        <v>-2</v>
      </c>
      <c r="CE149" s="26">
        <f t="shared" si="67"/>
        <v>-0.12</v>
      </c>
      <c r="CF149" s="83" t="str">
        <f t="shared" si="69"/>
        <v>79.10</v>
      </c>
      <c r="CG149" s="26"/>
      <c r="CH149" s="30"/>
      <c r="CI149" s="30"/>
      <c r="CJ149" s="30"/>
      <c r="CK149" s="30"/>
      <c r="CL149" s="30"/>
      <c r="CM149" s="30"/>
      <c r="CN149" s="30"/>
      <c r="CO149" s="30"/>
      <c r="CP149" s="30"/>
      <c r="CQ149" s="30"/>
      <c r="CR149" s="38">
        <f t="shared" si="70"/>
        <v>1.0833333333333308</v>
      </c>
      <c r="CS149" s="78">
        <f t="shared" si="68"/>
        <v>0.21813609130606706</v>
      </c>
      <c r="CT149" s="78" t="e" cm="1">
        <f t="array" ref="CT149">_xlfn.IFS(
    FALSE, N("Check if X1 shading is ON"),
    $CT$49&lt;&gt;"x", NA(),
    FALSE, N("Check if case is 'LEFT' and x axis value less than z score"),
    AND($CE$68 = "LEFT", $CR149 &lt; IF($CI$68="", 0, $CI$68)), $CS149,
    FALSE, N("Check if case is 'RIGHT' and x axis value greater than z score"),
    AND($CE$68 = "RIGHT", $CR149 &gt; IF($CI$68="", 0, $CI$68)), $CS149,
    FALSE, N("Check if case is 'TWO' and both directions"),
    AND(
        $CE$68 = "TWO",
        OR($CR149 &lt; -ABS($CI$68), $CR149 &gt; ABS($CI$69))
    ), $CS149,
    FALSE, N("Default case: Return NA()"),
    TRUE, NA()
)</f>
        <v>#N/A</v>
      </c>
      <c r="CU149" s="78" t="e" cm="1">
        <f t="array" ref="CU149">_xlfn.IFS(
    FALSE, N("Check if X1 shading is ON"),
    $CT$49&lt;&gt;"x", NA(),
    FALSE, N("Check if case is 'LEFT' and x axis value less than z score"),
    AND($CE$69 = "LEFT", $CR149 &lt; IF($CI$69="", 0, $CI$69)), $CS149,
    FALSE, N("Check if case is 'RIGHT' and x axis value greater than z score"),
    AND($CE$69 = "RIGHT", $CR149 &gt; IF($CI$69="", 0, $CI$69)), $CS149,
    FALSE, N("Default case: Return NA()"),
    TRUE, NA()
)</f>
        <v>#N/A</v>
      </c>
      <c r="CV149" s="78" t="e" cm="1">
        <f t="array" ref="CV149">_xlfn.IFS(
    FALSE, N("Check if X1 shading is ON"),
    $CV$49&lt;&gt;"x", NA(),
    FALSE, N("Check if case is 'LEFT' and x axis value less than z score"),
    AND($CE$72 = "LEFT", $CR149 &lt; IF($CI$72="", 0, $CI$72)), $CS149,
    FALSE, N("Check if case is 'RIGHT' and x axis value greater than z score"),
    AND($CE$72 = "RIGHT", $CR149 &gt; IF($CI$72="", 0, $CI$72)), $CS149,
    FALSE, N("Check if case is 'TWO' and both directions"),
    AND(
        $CE$72 = "TWO",
        OR($CR149 &lt; -ABS($CI$72), $CR149 &gt; ABS($CI$72))
    ), $CS149,
    FALSE, N("Default case: Return NA()"),
    TRUE, NA()
)</f>
        <v>#N/A</v>
      </c>
      <c r="CW149" s="30"/>
      <c r="CX149" s="66">
        <v>0.66666666666666441</v>
      </c>
      <c r="CY149" s="66">
        <v>0.20599999999999999</v>
      </c>
      <c r="CZ149" s="66">
        <f t="shared" si="55"/>
        <v>0.20599999999999999</v>
      </c>
      <c r="DA149" s="66" t="str">
        <f t="shared" si="56"/>
        <v>x̅</v>
      </c>
    </row>
    <row r="150" spans="1:105" ht="16" x14ac:dyDescent="0.2">
      <c r="A150"/>
      <c r="B150" s="30"/>
      <c r="C150" s="26"/>
      <c r="D150" s="66"/>
      <c r="E150" s="26">
        <f t="shared" si="62"/>
        <v>0</v>
      </c>
      <c r="F150" s="26">
        <f t="shared" si="63"/>
        <v>-0.12</v>
      </c>
      <c r="G150" s="83" t="str">
        <f t="shared" si="64"/>
        <v>80.00</v>
      </c>
      <c r="H150" s="26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8">
        <f t="shared" si="65"/>
        <v>1.1666666666666643</v>
      </c>
      <c r="T150" s="78">
        <f t="shared" si="42"/>
        <v>0.19877965821092936</v>
      </c>
      <c r="U150" s="78" t="e" cm="1">
        <f t="array" ref="U150">_xlfn.IFS(
    FALSE, N("Check if X1 shading is ON"),
    $U$48&lt;&gt;"x", NA(),
    FALSE, N("Check if case is 'LEFT' and x axis value less than z score"),
    AND($F$67 = "LEFT", $S150 &lt; IF($J$67="", 0, $J$67)), $T150,
    FALSE, N("Check if case is 'RIGHT' and x axis value greater than z score"),
    AND($F$67 = "RIGHT", $S150 &gt; IF($J$67="", 0, $J$67)), $T150,
    FALSE, N("Check if case is 'TWO' and both directions"),
    AND(
        $F$67 = "TWO",
        OR($S150 &lt; -ABS($J$67), $S150 &gt; ABS($J$68))
    ), $T150,
    FALSE, N("Default case: Return NA()"),
    TRUE, NA()
)</f>
        <v>#N/A</v>
      </c>
      <c r="V150" s="78" t="e" cm="1">
        <f t="array" ref="V150">_xlfn.IFS(
    FALSE, N("Check if X1 shading is ON"),
    $U$48&lt;&gt;"x", NA(),
    FALSE, N("Check if case is 'LEFT' and x axis value less than z score"),
    AND($F$68 = "LEFT", $S150 &lt; IF($J$68="", 0, $J$68)), $T150,
    FALSE, N("Check if case is 'RIGHT' and x axis value greater than z score"),
    AND($F$68 = "RIGHT", $S150 &gt; IF($J$68="", 0, $J$68)), $T150,
    FALSE, N("Default case: Return NA()"),
    TRUE, NA()
)</f>
        <v>#N/A</v>
      </c>
      <c r="W150" s="78" t="e" cm="1">
        <f t="array" ref="W150">_xlfn.IFS(
    FALSE, N("Check if X1 shading is ON"),
    $W$48&lt;&gt;"x", NA(),
    FALSE, N("Check if case is 'LEFT' and x axis value less than z score"),
    AND($F$71 = "LEFT", $S150 &lt; IF($J$71="", 0, $J$71)), $T150,
    FALSE, N("Check if case is 'RIGHT' and x axis value greater than z score"),
    AND($F$71 = "RIGHT", $S150 &gt; IF($J$71="", 0, $J$71)), $T150,
    FALSE, N("Check if case is 'TWO' and both directions"),
    AND(
        $F$71 = "TWO",
        OR($S150 &lt; -ABS($J$71), $S150 &gt; ABS($J$71))
    ), $T150,
    FALSE, N("Default case: Return NA()"),
    TRUE, NA()
)</f>
        <v>#N/A</v>
      </c>
      <c r="X150" s="30"/>
      <c r="Y150" s="66">
        <v>-0.83333333333333526</v>
      </c>
      <c r="Z150" s="66">
        <v>0.22999999999999998</v>
      </c>
      <c r="AA150" s="66">
        <f t="shared" si="54"/>
        <v>0.22999999999999998</v>
      </c>
      <c r="AB150" s="66" t="str">
        <f t="shared" si="53"/>
        <v>x̅</v>
      </c>
      <c r="CA150" s="30"/>
      <c r="CB150" s="26"/>
      <c r="CC150" s="66"/>
      <c r="CD150" s="26">
        <f t="shared" si="66"/>
        <v>-1</v>
      </c>
      <c r="CE150" s="26">
        <f t="shared" si="67"/>
        <v>-0.12</v>
      </c>
      <c r="CF150" s="83" t="str">
        <f t="shared" si="69"/>
        <v>79.55</v>
      </c>
      <c r="CG150" s="26"/>
      <c r="CH150" s="30"/>
      <c r="CI150" s="30"/>
      <c r="CJ150" s="30"/>
      <c r="CK150" s="30"/>
      <c r="CL150" s="30"/>
      <c r="CM150" s="30"/>
      <c r="CN150" s="30"/>
      <c r="CO150" s="30"/>
      <c r="CP150" s="30"/>
      <c r="CQ150" s="30"/>
      <c r="CR150" s="38">
        <f t="shared" si="70"/>
        <v>1.1249999999999976</v>
      </c>
      <c r="CS150" s="78">
        <f t="shared" si="68"/>
        <v>0.2083973327725395</v>
      </c>
      <c r="CT150" s="78" t="e" cm="1">
        <f t="array" ref="CT150">_xlfn.IFS(
    FALSE, N("Check if X1 shading is ON"),
    $CT$49&lt;&gt;"x", NA(),
    FALSE, N("Check if case is 'LEFT' and x axis value less than z score"),
    AND($CE$68 = "LEFT", $CR150 &lt; IF($CI$68="", 0, $CI$68)), $CS150,
    FALSE, N("Check if case is 'RIGHT' and x axis value greater than z score"),
    AND($CE$68 = "RIGHT", $CR150 &gt; IF($CI$68="", 0, $CI$68)), $CS150,
    FALSE, N("Check if case is 'TWO' and both directions"),
    AND(
        $CE$68 = "TWO",
        OR($CR150 &lt; -ABS($CI$68), $CR150 &gt; ABS($CI$69))
    ), $CS150,
    FALSE, N("Default case: Return NA()"),
    TRUE, NA()
)</f>
        <v>#N/A</v>
      </c>
      <c r="CU150" s="78" t="e" cm="1">
        <f t="array" ref="CU150">_xlfn.IFS(
    FALSE, N("Check if X1 shading is ON"),
    $CT$49&lt;&gt;"x", NA(),
    FALSE, N("Check if case is 'LEFT' and x axis value less than z score"),
    AND($CE$69 = "LEFT", $CR150 &lt; IF($CI$69="", 0, $CI$69)), $CS150,
    FALSE, N("Check if case is 'RIGHT' and x axis value greater than z score"),
    AND($CE$69 = "RIGHT", $CR150 &gt; IF($CI$69="", 0, $CI$69)), $CS150,
    FALSE, N("Default case: Return NA()"),
    TRUE, NA()
)</f>
        <v>#N/A</v>
      </c>
      <c r="CV150" s="78" t="e" cm="1">
        <f t="array" ref="CV150">_xlfn.IFS(
    FALSE, N("Check if X1 shading is ON"),
    $CV$49&lt;&gt;"x", NA(),
    FALSE, N("Check if case is 'LEFT' and x axis value less than z score"),
    AND($CE$72 = "LEFT", $CR150 &lt; IF($CI$72="", 0, $CI$72)), $CS150,
    FALSE, N("Check if case is 'RIGHT' and x axis value greater than z score"),
    AND($CE$72 = "RIGHT", $CR150 &gt; IF($CI$72="", 0, $CI$72)), $CS150,
    FALSE, N("Check if case is 'TWO' and both directions"),
    AND(
        $CE$72 = "TWO",
        OR($CR150 &lt; -ABS($CI$72), $CR150 &gt; ABS($CI$72))
    ), $CS150,
    FALSE, N("Default case: Return NA()"),
    TRUE, NA()
)</f>
        <v>#N/A</v>
      </c>
      <c r="CW150" s="30"/>
      <c r="CX150" s="66">
        <v>0.83333333333333093</v>
      </c>
      <c r="CY150" s="66">
        <v>0.20599999999999999</v>
      </c>
      <c r="CZ150" s="66">
        <f t="shared" si="55"/>
        <v>0.20599999999999999</v>
      </c>
      <c r="DA150" s="66" t="str">
        <f t="shared" si="56"/>
        <v>x̅</v>
      </c>
    </row>
    <row r="151" spans="1:105" ht="16" x14ac:dyDescent="0.2">
      <c r="A151"/>
      <c r="B151" s="30"/>
      <c r="C151" s="26"/>
      <c r="D151" s="66"/>
      <c r="E151" s="26">
        <f t="shared" si="62"/>
        <v>1</v>
      </c>
      <c r="F151" s="26">
        <f t="shared" si="63"/>
        <v>-0.12</v>
      </c>
      <c r="G151" s="83" t="str">
        <f t="shared" si="64"/>
        <v>80.45</v>
      </c>
      <c r="H151" s="26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8">
        <f t="shared" si="65"/>
        <v>1.208333333333331</v>
      </c>
      <c r="T151" s="78">
        <f t="shared" si="42"/>
        <v>0.18930998467871205</v>
      </c>
      <c r="U151" s="78" t="e" cm="1">
        <f t="array" ref="U151">_xlfn.IFS(
    FALSE, N("Check if X1 shading is ON"),
    $U$48&lt;&gt;"x", NA(),
    FALSE, N("Check if case is 'LEFT' and x axis value less than z score"),
    AND($F$67 = "LEFT", $S151 &lt; IF($J$67="", 0, $J$67)), $T151,
    FALSE, N("Check if case is 'RIGHT' and x axis value greater than z score"),
    AND($F$67 = "RIGHT", $S151 &gt; IF($J$67="", 0, $J$67)), $T151,
    FALSE, N("Check if case is 'TWO' and both directions"),
    AND(
        $F$67 = "TWO",
        OR($S151 &lt; -ABS($J$67), $S151 &gt; ABS($J$68))
    ), $T151,
    FALSE, N("Default case: Return NA()"),
    TRUE, NA()
)</f>
        <v>#N/A</v>
      </c>
      <c r="V151" s="78" t="e" cm="1">
        <f t="array" ref="V151">_xlfn.IFS(
    FALSE, N("Check if X1 shading is ON"),
    $U$48&lt;&gt;"x", NA(),
    FALSE, N("Check if case is 'LEFT' and x axis value less than z score"),
    AND($F$68 = "LEFT", $S151 &lt; IF($J$68="", 0, $J$68)), $T151,
    FALSE, N("Check if case is 'RIGHT' and x axis value greater than z score"),
    AND($F$68 = "RIGHT", $S151 &gt; IF($J$68="", 0, $J$68)), $T151,
    FALSE, N("Default case: Return NA()"),
    TRUE, NA()
)</f>
        <v>#N/A</v>
      </c>
      <c r="W151" s="78" t="e" cm="1">
        <f t="array" ref="W151">_xlfn.IFS(
    FALSE, N("Check if X1 shading is ON"),
    $W$48&lt;&gt;"x", NA(),
    FALSE, N("Check if case is 'LEFT' and x axis value less than z score"),
    AND($F$71 = "LEFT", $S151 &lt; IF($J$71="", 0, $J$71)), $T151,
    FALSE, N("Check if case is 'RIGHT' and x axis value greater than z score"),
    AND($F$71 = "RIGHT", $S151 &gt; IF($J$71="", 0, $J$71)), $T151,
    FALSE, N("Check if case is 'TWO' and both directions"),
    AND(
        $F$71 = "TWO",
        OR($S151 &lt; -ABS($J$71), $S151 &gt; ABS($J$71))
    ), $T151,
    FALSE, N("Default case: Return NA()"),
    TRUE, NA()
)</f>
        <v>#N/A</v>
      </c>
      <c r="X151" s="30"/>
      <c r="Y151" s="66">
        <v>-0.66666666666666874</v>
      </c>
      <c r="Z151" s="66">
        <v>0.22999999999999998</v>
      </c>
      <c r="AA151" s="66">
        <f t="shared" si="54"/>
        <v>0.22999999999999998</v>
      </c>
      <c r="AB151" s="66" t="str">
        <f t="shared" si="53"/>
        <v>x̅</v>
      </c>
      <c r="CA151" s="30"/>
      <c r="CB151" s="26"/>
      <c r="CC151" s="66"/>
      <c r="CD151" s="26">
        <f t="shared" si="66"/>
        <v>0</v>
      </c>
      <c r="CE151" s="26">
        <f t="shared" si="67"/>
        <v>-0.12</v>
      </c>
      <c r="CF151" s="83" t="str">
        <f t="shared" si="69"/>
        <v>80.00</v>
      </c>
      <c r="CG151" s="26"/>
      <c r="CH151" s="30"/>
      <c r="CI151" s="30"/>
      <c r="CJ151" s="30"/>
      <c r="CK151" s="30"/>
      <c r="CL151" s="30"/>
      <c r="CM151" s="30"/>
      <c r="CN151" s="30"/>
      <c r="CO151" s="30"/>
      <c r="CP151" s="30"/>
      <c r="CQ151" s="30"/>
      <c r="CR151" s="38">
        <f t="shared" si="70"/>
        <v>1.1666666666666643</v>
      </c>
      <c r="CS151" s="78">
        <f t="shared" si="68"/>
        <v>0.19877965821092936</v>
      </c>
      <c r="CT151" s="78" t="e" cm="1">
        <f t="array" ref="CT151">_xlfn.IFS(
    FALSE, N("Check if X1 shading is ON"),
    $CT$49&lt;&gt;"x", NA(),
    FALSE, N("Check if case is 'LEFT' and x axis value less than z score"),
    AND($CE$68 = "LEFT", $CR151 &lt; IF($CI$68="", 0, $CI$68)), $CS151,
    FALSE, N("Check if case is 'RIGHT' and x axis value greater than z score"),
    AND($CE$68 = "RIGHT", $CR151 &gt; IF($CI$68="", 0, $CI$68)), $CS151,
    FALSE, N("Check if case is 'TWO' and both directions"),
    AND(
        $CE$68 = "TWO",
        OR($CR151 &lt; -ABS($CI$68), $CR151 &gt; ABS($CI$69))
    ), $CS151,
    FALSE, N("Default case: Return NA()"),
    TRUE, NA()
)</f>
        <v>#N/A</v>
      </c>
      <c r="CU151" s="78" t="e" cm="1">
        <f t="array" ref="CU151">_xlfn.IFS(
    FALSE, N("Check if X1 shading is ON"),
    $CT$49&lt;&gt;"x", NA(),
    FALSE, N("Check if case is 'LEFT' and x axis value less than z score"),
    AND($CE$69 = "LEFT", $CR151 &lt; IF($CI$69="", 0, $CI$69)), $CS151,
    FALSE, N("Check if case is 'RIGHT' and x axis value greater than z score"),
    AND($CE$69 = "RIGHT", $CR151 &gt; IF($CI$69="", 0, $CI$69)), $CS151,
    FALSE, N("Default case: Return NA()"),
    TRUE, NA()
)</f>
        <v>#N/A</v>
      </c>
      <c r="CV151" s="78" t="e" cm="1">
        <f t="array" ref="CV151">_xlfn.IFS(
    FALSE, N("Check if X1 shading is ON"),
    $CV$49&lt;&gt;"x", NA(),
    FALSE, N("Check if case is 'LEFT' and x axis value less than z score"),
    AND($CE$72 = "LEFT", $CR151 &lt; IF($CI$72="", 0, $CI$72)), $CS151,
    FALSE, N("Check if case is 'RIGHT' and x axis value greater than z score"),
    AND($CE$72 = "RIGHT", $CR151 &gt; IF($CI$72="", 0, $CI$72)), $CS151,
    FALSE, N("Check if case is 'TWO' and both directions"),
    AND(
        $CE$72 = "TWO",
        OR($CR151 &lt; -ABS($CI$72), $CR151 &gt; ABS($CI$72))
    ), $CS151,
    FALSE, N("Default case: Return NA()"),
    TRUE, NA()
)</f>
        <v>#N/A</v>
      </c>
      <c r="CW151" s="30"/>
      <c r="CX151" s="66">
        <v>-0.83333333333333526</v>
      </c>
      <c r="CY151" s="66">
        <v>0.22999999999999998</v>
      </c>
      <c r="CZ151" s="66">
        <f t="shared" si="55"/>
        <v>0.22999999999999998</v>
      </c>
      <c r="DA151" s="66" t="str">
        <f t="shared" si="56"/>
        <v>x̅</v>
      </c>
    </row>
    <row r="152" spans="1:105" ht="16" x14ac:dyDescent="0.2">
      <c r="A152"/>
      <c r="B152" s="30"/>
      <c r="C152" s="26"/>
      <c r="D152" s="66"/>
      <c r="E152" s="26">
        <f t="shared" si="62"/>
        <v>2</v>
      </c>
      <c r="F152" s="26">
        <f t="shared" si="63"/>
        <v>-0.12</v>
      </c>
      <c r="G152" s="83" t="str">
        <f t="shared" si="64"/>
        <v>80.90</v>
      </c>
      <c r="H152" s="26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8">
        <f t="shared" si="65"/>
        <v>1.2499999999999978</v>
      </c>
      <c r="T152" s="78">
        <f t="shared" si="42"/>
        <v>0.18001293391364212</v>
      </c>
      <c r="U152" s="78" t="e" cm="1">
        <f t="array" ref="U152">_xlfn.IFS(
    FALSE, N("Check if X1 shading is ON"),
    $U$48&lt;&gt;"x", NA(),
    FALSE, N("Check if case is 'LEFT' and x axis value less than z score"),
    AND($F$67 = "LEFT", $S152 &lt; IF($J$67="", 0, $J$67)), $T152,
    FALSE, N("Check if case is 'RIGHT' and x axis value greater than z score"),
    AND($F$67 = "RIGHT", $S152 &gt; IF($J$67="", 0, $J$67)), $T152,
    FALSE, N("Check if case is 'TWO' and both directions"),
    AND(
        $F$67 = "TWO",
        OR($S152 &lt; -ABS($J$67), $S152 &gt; ABS($J$68))
    ), $T152,
    FALSE, N("Default case: Return NA()"),
    TRUE, NA()
)</f>
        <v>#N/A</v>
      </c>
      <c r="V152" s="78" t="e" cm="1">
        <f t="array" ref="V152">_xlfn.IFS(
    FALSE, N("Check if X1 shading is ON"),
    $U$48&lt;&gt;"x", NA(),
    FALSE, N("Check if case is 'LEFT' and x axis value less than z score"),
    AND($F$68 = "LEFT", $S152 &lt; IF($J$68="", 0, $J$68)), $T152,
    FALSE, N("Check if case is 'RIGHT' and x axis value greater than z score"),
    AND($F$68 = "RIGHT", $S152 &gt; IF($J$68="", 0, $J$68)), $T152,
    FALSE, N("Default case: Return NA()"),
    TRUE, NA()
)</f>
        <v>#N/A</v>
      </c>
      <c r="W152" s="78" t="e" cm="1">
        <f t="array" ref="W152">_xlfn.IFS(
    FALSE, N("Check if X1 shading is ON"),
    $W$48&lt;&gt;"x", NA(),
    FALSE, N("Check if case is 'LEFT' and x axis value less than z score"),
    AND($F$71 = "LEFT", $S152 &lt; IF($J$71="", 0, $J$71)), $T152,
    FALSE, N("Check if case is 'RIGHT' and x axis value greater than z score"),
    AND($F$71 = "RIGHT", $S152 &gt; IF($J$71="", 0, $J$71)), $T152,
    FALSE, N("Check if case is 'TWO' and both directions"),
    AND(
        $F$71 = "TWO",
        OR($S152 &lt; -ABS($J$71), $S152 &gt; ABS($J$71))
    ), $T152,
    FALSE, N("Default case: Return NA()"),
    TRUE, NA()
)</f>
        <v>#N/A</v>
      </c>
      <c r="X152" s="30"/>
      <c r="Y152" s="66">
        <v>-0.50000000000000222</v>
      </c>
      <c r="Z152" s="66">
        <v>0.22999999999999998</v>
      </c>
      <c r="AA152" s="66">
        <f t="shared" si="54"/>
        <v>0.22999999999999998</v>
      </c>
      <c r="AB152" s="66" t="str">
        <f t="shared" si="53"/>
        <v>x̅</v>
      </c>
      <c r="CA152" s="30"/>
      <c r="CB152" s="26"/>
      <c r="CC152" s="66"/>
      <c r="CD152" s="26">
        <f t="shared" si="66"/>
        <v>1</v>
      </c>
      <c r="CE152" s="26">
        <f t="shared" si="67"/>
        <v>-0.12</v>
      </c>
      <c r="CF152" s="83" t="str">
        <f t="shared" si="69"/>
        <v>80.45</v>
      </c>
      <c r="CG152" s="26"/>
      <c r="CH152" s="30"/>
      <c r="CI152" s="30"/>
      <c r="CJ152" s="30"/>
      <c r="CK152" s="30"/>
      <c r="CL152" s="30"/>
      <c r="CM152" s="30"/>
      <c r="CN152" s="30"/>
      <c r="CO152" s="30"/>
      <c r="CP152" s="30"/>
      <c r="CQ152" s="30"/>
      <c r="CR152" s="38">
        <f t="shared" si="70"/>
        <v>1.208333333333331</v>
      </c>
      <c r="CS152" s="78">
        <f t="shared" si="68"/>
        <v>0.18930998467871205</v>
      </c>
      <c r="CT152" s="78" t="e" cm="1">
        <f t="array" ref="CT152">_xlfn.IFS(
    FALSE, N("Check if X1 shading is ON"),
    $CT$49&lt;&gt;"x", NA(),
    FALSE, N("Check if case is 'LEFT' and x axis value less than z score"),
    AND($CE$68 = "LEFT", $CR152 &lt; IF($CI$68="", 0, $CI$68)), $CS152,
    FALSE, N("Check if case is 'RIGHT' and x axis value greater than z score"),
    AND($CE$68 = "RIGHT", $CR152 &gt; IF($CI$68="", 0, $CI$68)), $CS152,
    FALSE, N("Check if case is 'TWO' and both directions"),
    AND(
        $CE$68 = "TWO",
        OR($CR152 &lt; -ABS($CI$68), $CR152 &gt; ABS($CI$69))
    ), $CS152,
    FALSE, N("Default case: Return NA()"),
    TRUE, NA()
)</f>
        <v>#N/A</v>
      </c>
      <c r="CU152" s="78" t="e" cm="1">
        <f t="array" ref="CU152">_xlfn.IFS(
    FALSE, N("Check if X1 shading is ON"),
    $CT$49&lt;&gt;"x", NA(),
    FALSE, N("Check if case is 'LEFT' and x axis value less than z score"),
    AND($CE$69 = "LEFT", $CR152 &lt; IF($CI$69="", 0, $CI$69)), $CS152,
    FALSE, N("Check if case is 'RIGHT' and x axis value greater than z score"),
    AND($CE$69 = "RIGHT", $CR152 &gt; IF($CI$69="", 0, $CI$69)), $CS152,
    FALSE, N("Default case: Return NA()"),
    TRUE, NA()
)</f>
        <v>#N/A</v>
      </c>
      <c r="CV152" s="78" t="e" cm="1">
        <f t="array" ref="CV152">_xlfn.IFS(
    FALSE, N("Check if X1 shading is ON"),
    $CV$49&lt;&gt;"x", NA(),
    FALSE, N("Check if case is 'LEFT' and x axis value less than z score"),
    AND($CE$72 = "LEFT", $CR152 &lt; IF($CI$72="", 0, $CI$72)), $CS152,
    FALSE, N("Check if case is 'RIGHT' and x axis value greater than z score"),
    AND($CE$72 = "RIGHT", $CR152 &gt; IF($CI$72="", 0, $CI$72)), $CS152,
    FALSE, N("Check if case is 'TWO' and both directions"),
    AND(
        $CE$72 = "TWO",
        OR($CR152 &lt; -ABS($CI$72), $CR152 &gt; ABS($CI$72))
    ), $CS152,
    FALSE, N("Default case: Return NA()"),
    TRUE, NA()
)</f>
        <v>#N/A</v>
      </c>
      <c r="CW152" s="30"/>
      <c r="CX152" s="66">
        <v>-0.66666666666666874</v>
      </c>
      <c r="CY152" s="66">
        <v>0.22999999999999998</v>
      </c>
      <c r="CZ152" s="66">
        <f t="shared" si="55"/>
        <v>0.22999999999999998</v>
      </c>
      <c r="DA152" s="66" t="str">
        <f t="shared" si="56"/>
        <v>x̅</v>
      </c>
    </row>
    <row r="153" spans="1:105" ht="16" x14ac:dyDescent="0.2">
      <c r="A153"/>
      <c r="B153" s="30"/>
      <c r="C153" s="26"/>
      <c r="D153" s="66"/>
      <c r="E153" s="26">
        <f t="shared" si="62"/>
        <v>3</v>
      </c>
      <c r="F153" s="26">
        <f t="shared" si="63"/>
        <v>-0.12</v>
      </c>
      <c r="G153" s="83" t="str">
        <f t="shared" si="64"/>
        <v>81.34</v>
      </c>
      <c r="H153" s="26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8">
        <f t="shared" si="65"/>
        <v>1.2916666666666645</v>
      </c>
      <c r="T153" s="78">
        <f t="shared" si="42"/>
        <v>0.17091079016835131</v>
      </c>
      <c r="U153" s="78" t="e" cm="1">
        <f t="array" ref="U153">_xlfn.IFS(
    FALSE, N("Check if X1 shading is ON"),
    $U$48&lt;&gt;"x", NA(),
    FALSE, N("Check if case is 'LEFT' and x axis value less than z score"),
    AND($F$67 = "LEFT", $S153 &lt; IF($J$67="", 0, $J$67)), $T153,
    FALSE, N("Check if case is 'RIGHT' and x axis value greater than z score"),
    AND($F$67 = "RIGHT", $S153 &gt; IF($J$67="", 0, $J$67)), $T153,
    FALSE, N("Check if case is 'TWO' and both directions"),
    AND(
        $F$67 = "TWO",
        OR($S153 &lt; -ABS($J$67), $S153 &gt; ABS($J$68))
    ), $T153,
    FALSE, N("Default case: Return NA()"),
    TRUE, NA()
)</f>
        <v>#N/A</v>
      </c>
      <c r="V153" s="78" t="e" cm="1">
        <f t="array" ref="V153">_xlfn.IFS(
    FALSE, N("Check if X1 shading is ON"),
    $U$48&lt;&gt;"x", NA(),
    FALSE, N("Check if case is 'LEFT' and x axis value less than z score"),
    AND($F$68 = "LEFT", $S153 &lt; IF($J$68="", 0, $J$68)), $T153,
    FALSE, N("Check if case is 'RIGHT' and x axis value greater than z score"),
    AND($F$68 = "RIGHT", $S153 &gt; IF($J$68="", 0, $J$68)), $T153,
    FALSE, N("Default case: Return NA()"),
    TRUE, NA()
)</f>
        <v>#N/A</v>
      </c>
      <c r="W153" s="78" t="e" cm="1">
        <f t="array" ref="W153">_xlfn.IFS(
    FALSE, N("Check if X1 shading is ON"),
    $W$48&lt;&gt;"x", NA(),
    FALSE, N("Check if case is 'LEFT' and x axis value less than z score"),
    AND($F$71 = "LEFT", $S153 &lt; IF($J$71="", 0, $J$71)), $T153,
    FALSE, N("Check if case is 'RIGHT' and x axis value greater than z score"),
    AND($F$71 = "RIGHT", $S153 &gt; IF($J$71="", 0, $J$71)), $T153,
    FALSE, N("Check if case is 'TWO' and both directions"),
    AND(
        $F$71 = "TWO",
        OR($S153 &lt; -ABS($J$71), $S153 &gt; ABS($J$71))
    ), $T153,
    FALSE, N("Default case: Return NA()"),
    TRUE, NA()
)</f>
        <v>#N/A</v>
      </c>
      <c r="X153" s="30"/>
      <c r="Y153" s="66">
        <v>-0.33333333333333548</v>
      </c>
      <c r="Z153" s="66">
        <v>0.22999999999999998</v>
      </c>
      <c r="AA153" s="66">
        <f t="shared" si="54"/>
        <v>0.22999999999999998</v>
      </c>
      <c r="AB153" s="66" t="str">
        <f t="shared" si="53"/>
        <v>x̅</v>
      </c>
      <c r="CA153" s="30"/>
      <c r="CB153" s="26"/>
      <c r="CC153" s="66"/>
      <c r="CD153" s="26">
        <f t="shared" si="66"/>
        <v>2</v>
      </c>
      <c r="CE153" s="26">
        <f t="shared" si="67"/>
        <v>-0.12</v>
      </c>
      <c r="CF153" s="83" t="str">
        <f t="shared" si="69"/>
        <v>80.90</v>
      </c>
      <c r="CG153" s="26"/>
      <c r="CH153" s="30"/>
      <c r="CI153" s="30"/>
      <c r="CJ153" s="30"/>
      <c r="CK153" s="30"/>
      <c r="CL153" s="30"/>
      <c r="CM153" s="30"/>
      <c r="CN153" s="30"/>
      <c r="CO153" s="30"/>
      <c r="CP153" s="30"/>
      <c r="CQ153" s="30"/>
      <c r="CR153" s="38">
        <f t="shared" si="70"/>
        <v>1.2499999999999978</v>
      </c>
      <c r="CS153" s="78">
        <f t="shared" si="68"/>
        <v>0.18001293391364212</v>
      </c>
      <c r="CT153" s="78" t="e" cm="1">
        <f t="array" ref="CT153">_xlfn.IFS(
    FALSE, N("Check if X1 shading is ON"),
    $CT$49&lt;&gt;"x", NA(),
    FALSE, N("Check if case is 'LEFT' and x axis value less than z score"),
    AND($CE$68 = "LEFT", $CR153 &lt; IF($CI$68="", 0, $CI$68)), $CS153,
    FALSE, N("Check if case is 'RIGHT' and x axis value greater than z score"),
    AND($CE$68 = "RIGHT", $CR153 &gt; IF($CI$68="", 0, $CI$68)), $CS153,
    FALSE, N("Check if case is 'TWO' and both directions"),
    AND(
        $CE$68 = "TWO",
        OR($CR153 &lt; -ABS($CI$68), $CR153 &gt; ABS($CI$69))
    ), $CS153,
    FALSE, N("Default case: Return NA()"),
    TRUE, NA()
)</f>
        <v>#N/A</v>
      </c>
      <c r="CU153" s="78" t="e" cm="1">
        <f t="array" ref="CU153">_xlfn.IFS(
    FALSE, N("Check if X1 shading is ON"),
    $CT$49&lt;&gt;"x", NA(),
    FALSE, N("Check if case is 'LEFT' and x axis value less than z score"),
    AND($CE$69 = "LEFT", $CR153 &lt; IF($CI$69="", 0, $CI$69)), $CS153,
    FALSE, N("Check if case is 'RIGHT' and x axis value greater than z score"),
    AND($CE$69 = "RIGHT", $CR153 &gt; IF($CI$69="", 0, $CI$69)), $CS153,
    FALSE, N("Default case: Return NA()"),
    TRUE, NA()
)</f>
        <v>#N/A</v>
      </c>
      <c r="CV153" s="78" t="e" cm="1">
        <f t="array" ref="CV153">_xlfn.IFS(
    FALSE, N("Check if X1 shading is ON"),
    $CV$49&lt;&gt;"x", NA(),
    FALSE, N("Check if case is 'LEFT' and x axis value less than z score"),
    AND($CE$72 = "LEFT", $CR153 &lt; IF($CI$72="", 0, $CI$72)), $CS153,
    FALSE, N("Check if case is 'RIGHT' and x axis value greater than z score"),
    AND($CE$72 = "RIGHT", $CR153 &gt; IF($CI$72="", 0, $CI$72)), $CS153,
    FALSE, N("Check if case is 'TWO' and both directions"),
    AND(
        $CE$72 = "TWO",
        OR($CR153 &lt; -ABS($CI$72), $CR153 &gt; ABS($CI$72))
    ), $CS153,
    FALSE, N("Default case: Return NA()"),
    TRUE, NA()
)</f>
        <v>#N/A</v>
      </c>
      <c r="CW153" s="30"/>
      <c r="CX153" s="66">
        <v>-0.50000000000000222</v>
      </c>
      <c r="CY153" s="66">
        <v>0.22999999999999998</v>
      </c>
      <c r="CZ153" s="66">
        <f t="shared" si="55"/>
        <v>0.22999999999999998</v>
      </c>
      <c r="DA153" s="66" t="str">
        <f t="shared" si="56"/>
        <v>x̅</v>
      </c>
    </row>
    <row r="154" spans="1:105" ht="16" x14ac:dyDescent="0.2">
      <c r="A154"/>
      <c r="B154" s="30"/>
      <c r="C154" s="26"/>
      <c r="D154" s="66"/>
      <c r="E154" s="66"/>
      <c r="F154" s="26"/>
      <c r="G154" s="26"/>
      <c r="H154" s="26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8">
        <f t="shared" si="65"/>
        <v>1.3333333333333313</v>
      </c>
      <c r="T154" s="78">
        <f t="shared" si="42"/>
        <v>0.16202348261549163</v>
      </c>
      <c r="U154" s="78" t="e" cm="1">
        <f t="array" ref="U154">_xlfn.IFS(
    FALSE, N("Check if X1 shading is ON"),
    $U$48&lt;&gt;"x", NA(),
    FALSE, N("Check if case is 'LEFT' and x axis value less than z score"),
    AND($F$67 = "LEFT", $S154 &lt; IF($J$67="", 0, $J$67)), $T154,
    FALSE, N("Check if case is 'RIGHT' and x axis value greater than z score"),
    AND($F$67 = "RIGHT", $S154 &gt; IF($J$67="", 0, $J$67)), $T154,
    FALSE, N("Check if case is 'TWO' and both directions"),
    AND(
        $F$67 = "TWO",
        OR($S154 &lt; -ABS($J$67), $S154 &gt; ABS($J$68))
    ), $T154,
    FALSE, N("Default case: Return NA()"),
    TRUE, NA()
)</f>
        <v>#N/A</v>
      </c>
      <c r="V154" s="78" t="e" cm="1">
        <f t="array" ref="V154">_xlfn.IFS(
    FALSE, N("Check if X1 shading is ON"),
    $U$48&lt;&gt;"x", NA(),
    FALSE, N("Check if case is 'LEFT' and x axis value less than z score"),
    AND($F$68 = "LEFT", $S154 &lt; IF($J$68="", 0, $J$68)), $T154,
    FALSE, N("Check if case is 'RIGHT' and x axis value greater than z score"),
    AND($F$68 = "RIGHT", $S154 &gt; IF($J$68="", 0, $J$68)), $T154,
    FALSE, N("Default case: Return NA()"),
    TRUE, NA()
)</f>
        <v>#N/A</v>
      </c>
      <c r="W154" s="78" t="e" cm="1">
        <f t="array" ref="W154">_xlfn.IFS(
    FALSE, N("Check if X1 shading is ON"),
    $W$48&lt;&gt;"x", NA(),
    FALSE, N("Check if case is 'LEFT' and x axis value less than z score"),
    AND($F$71 = "LEFT", $S154 &lt; IF($J$71="", 0, $J$71)), $T154,
    FALSE, N("Check if case is 'RIGHT' and x axis value greater than z score"),
    AND($F$71 = "RIGHT", $S154 &gt; IF($J$71="", 0, $J$71)), $T154,
    FALSE, N("Check if case is 'TWO' and both directions"),
    AND(
        $F$71 = "TWO",
        OR($S154 &lt; -ABS($J$71), $S154 &gt; ABS($J$71))
    ), $T154,
    FALSE, N("Default case: Return NA()"),
    TRUE, NA()
)</f>
        <v>#N/A</v>
      </c>
      <c r="X154" s="30"/>
      <c r="Y154" s="66">
        <v>-0.16666666666666879</v>
      </c>
      <c r="Z154" s="66">
        <v>0.22999999999999998</v>
      </c>
      <c r="AA154" s="66">
        <f t="shared" si="54"/>
        <v>0.22999999999999998</v>
      </c>
      <c r="AB154" s="66" t="str">
        <f t="shared" si="53"/>
        <v>x̅</v>
      </c>
      <c r="CA154" s="30"/>
      <c r="CB154" s="26"/>
      <c r="CC154" s="66"/>
      <c r="CD154" s="26">
        <f t="shared" si="66"/>
        <v>3</v>
      </c>
      <c r="CE154" s="26">
        <f t="shared" si="67"/>
        <v>-0.12</v>
      </c>
      <c r="CF154" s="83" t="str">
        <f t="shared" si="69"/>
        <v>81.34</v>
      </c>
      <c r="CG154" s="26"/>
      <c r="CH154" s="30"/>
      <c r="CI154" s="30"/>
      <c r="CJ154" s="30"/>
      <c r="CK154" s="30"/>
      <c r="CL154" s="30"/>
      <c r="CM154" s="30"/>
      <c r="CN154" s="30"/>
      <c r="CO154" s="30"/>
      <c r="CP154" s="30"/>
      <c r="CQ154" s="30"/>
      <c r="CR154" s="38">
        <f t="shared" si="70"/>
        <v>1.2916666666666645</v>
      </c>
      <c r="CS154" s="78">
        <f t="shared" si="68"/>
        <v>0.17091079016835131</v>
      </c>
      <c r="CT154" s="78" t="e" cm="1">
        <f t="array" ref="CT154">_xlfn.IFS(
    FALSE, N("Check if X1 shading is ON"),
    $CT$49&lt;&gt;"x", NA(),
    FALSE, N("Check if case is 'LEFT' and x axis value less than z score"),
    AND($CE$68 = "LEFT", $CR154 &lt; IF($CI$68="", 0, $CI$68)), $CS154,
    FALSE, N("Check if case is 'RIGHT' and x axis value greater than z score"),
    AND($CE$68 = "RIGHT", $CR154 &gt; IF($CI$68="", 0, $CI$68)), $CS154,
    FALSE, N("Check if case is 'TWO' and both directions"),
    AND(
        $CE$68 = "TWO",
        OR($CR154 &lt; -ABS($CI$68), $CR154 &gt; ABS($CI$69))
    ), $CS154,
    FALSE, N("Default case: Return NA()"),
    TRUE, NA()
)</f>
        <v>#N/A</v>
      </c>
      <c r="CU154" s="78" t="e" cm="1">
        <f t="array" ref="CU154">_xlfn.IFS(
    FALSE, N("Check if X1 shading is ON"),
    $CT$49&lt;&gt;"x", NA(),
    FALSE, N("Check if case is 'LEFT' and x axis value less than z score"),
    AND($CE$69 = "LEFT", $CR154 &lt; IF($CI$69="", 0, $CI$69)), $CS154,
    FALSE, N("Check if case is 'RIGHT' and x axis value greater than z score"),
    AND($CE$69 = "RIGHT", $CR154 &gt; IF($CI$69="", 0, $CI$69)), $CS154,
    FALSE, N("Default case: Return NA()"),
    TRUE, NA()
)</f>
        <v>#N/A</v>
      </c>
      <c r="CV154" s="78" t="e" cm="1">
        <f t="array" ref="CV154">_xlfn.IFS(
    FALSE, N("Check if X1 shading is ON"),
    $CV$49&lt;&gt;"x", NA(),
    FALSE, N("Check if case is 'LEFT' and x axis value less than z score"),
    AND($CE$72 = "LEFT", $CR154 &lt; IF($CI$72="", 0, $CI$72)), $CS154,
    FALSE, N("Check if case is 'RIGHT' and x axis value greater than z score"),
    AND($CE$72 = "RIGHT", $CR154 &gt; IF($CI$72="", 0, $CI$72)), $CS154,
    FALSE, N("Check if case is 'TWO' and both directions"),
    AND(
        $CE$72 = "TWO",
        OR($CR154 &lt; -ABS($CI$72), $CR154 &gt; ABS($CI$72))
    ), $CS154,
    FALSE, N("Default case: Return NA()"),
    TRUE, NA()
)</f>
        <v>#N/A</v>
      </c>
      <c r="CW154" s="30"/>
      <c r="CX154" s="66">
        <v>-0.33333333333333548</v>
      </c>
      <c r="CY154" s="66">
        <v>0.22999999999999998</v>
      </c>
      <c r="CZ154" s="66">
        <f t="shared" si="55"/>
        <v>0.22999999999999998</v>
      </c>
      <c r="DA154" s="66" t="str">
        <f t="shared" si="56"/>
        <v>x̅</v>
      </c>
    </row>
    <row r="155" spans="1:105" ht="19" x14ac:dyDescent="0.25">
      <c r="A155"/>
      <c r="B155" s="30"/>
      <c r="C155" s="77" t="s">
        <v>89</v>
      </c>
      <c r="D155" s="66"/>
      <c r="E155" s="70" t="str">
        <f>$H$66</f>
        <v>SE = σ̂(x̅)</v>
      </c>
      <c r="F155" s="38">
        <f>H67</f>
        <v>0.44824049374179142</v>
      </c>
      <c r="G155" s="26"/>
      <c r="H155" s="26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8">
        <f t="shared" si="65"/>
        <v>1.374999999999998</v>
      </c>
      <c r="T155" s="78">
        <f t="shared" si="42"/>
        <v>0.15336859085580357</v>
      </c>
      <c r="U155" s="78" t="e" cm="1">
        <f t="array" ref="U155">_xlfn.IFS(
    FALSE, N("Check if X1 shading is ON"),
    $U$48&lt;&gt;"x", NA(),
    FALSE, N("Check if case is 'LEFT' and x axis value less than z score"),
    AND($F$67 = "LEFT", $S155 &lt; IF($J$67="", 0, $J$67)), $T155,
    FALSE, N("Check if case is 'RIGHT' and x axis value greater than z score"),
    AND($F$67 = "RIGHT", $S155 &gt; IF($J$67="", 0, $J$67)), $T155,
    FALSE, N("Check if case is 'TWO' and both directions"),
    AND(
        $F$67 = "TWO",
        OR($S155 &lt; -ABS($J$67), $S155 &gt; ABS($J$68))
    ), $T155,
    FALSE, N("Default case: Return NA()"),
    TRUE, NA()
)</f>
        <v>#N/A</v>
      </c>
      <c r="V155" s="78" t="e" cm="1">
        <f t="array" ref="V155">_xlfn.IFS(
    FALSE, N("Check if X1 shading is ON"),
    $U$48&lt;&gt;"x", NA(),
    FALSE, N("Check if case is 'LEFT' and x axis value less than z score"),
    AND($F$68 = "LEFT", $S155 &lt; IF($J$68="", 0, $J$68)), $T155,
    FALSE, N("Check if case is 'RIGHT' and x axis value greater than z score"),
    AND($F$68 = "RIGHT", $S155 &gt; IF($J$68="", 0, $J$68)), $T155,
    FALSE, N("Default case: Return NA()"),
    TRUE, NA()
)</f>
        <v>#N/A</v>
      </c>
      <c r="W155" s="78" t="e" cm="1">
        <f t="array" ref="W155">_xlfn.IFS(
    FALSE, N("Check if X1 shading is ON"),
    $W$48&lt;&gt;"x", NA(),
    FALSE, N("Check if case is 'LEFT' and x axis value less than z score"),
    AND($F$71 = "LEFT", $S155 &lt; IF($J$71="", 0, $J$71)), $T155,
    FALSE, N("Check if case is 'RIGHT' and x axis value greater than z score"),
    AND($F$71 = "RIGHT", $S155 &gt; IF($J$71="", 0, $J$71)), $T155,
    FALSE, N("Check if case is 'TWO' and both directions"),
    AND(
        $F$71 = "TWO",
        OR($S155 &lt; -ABS($J$71), $S155 &gt; ABS($J$71))
    ), $T155,
    FALSE, N("Default case: Return NA()"),
    TRUE, NA()
)</f>
        <v>#N/A</v>
      </c>
      <c r="X155" s="30"/>
      <c r="Y155" s="66">
        <v>0.16666666666666449</v>
      </c>
      <c r="Z155" s="66">
        <v>0.22999999999999998</v>
      </c>
      <c r="AA155" s="66">
        <f t="shared" si="54"/>
        <v>0.22999999999999998</v>
      </c>
      <c r="AB155" s="66" t="str">
        <f t="shared" si="53"/>
        <v>x̅</v>
      </c>
      <c r="CA155" s="30"/>
      <c r="CB155" s="26"/>
      <c r="CC155" s="66"/>
      <c r="CD155" s="66"/>
      <c r="CE155" s="26"/>
      <c r="CF155" s="26"/>
      <c r="CG155" s="26"/>
      <c r="CH155" s="30"/>
      <c r="CI155" s="30"/>
      <c r="CJ155" s="30"/>
      <c r="CK155" s="30"/>
      <c r="CL155" s="30"/>
      <c r="CM155" s="30"/>
      <c r="CN155" s="30"/>
      <c r="CO155" s="30"/>
      <c r="CP155" s="30"/>
      <c r="CQ155" s="30"/>
      <c r="CR155" s="38">
        <f t="shared" si="70"/>
        <v>1.3333333333333313</v>
      </c>
      <c r="CS155" s="78">
        <f t="shared" si="68"/>
        <v>0.16202348261549163</v>
      </c>
      <c r="CT155" s="78" t="e" cm="1">
        <f t="array" ref="CT155">_xlfn.IFS(
    FALSE, N("Check if X1 shading is ON"),
    $CT$49&lt;&gt;"x", NA(),
    FALSE, N("Check if case is 'LEFT' and x axis value less than z score"),
    AND($CE$68 = "LEFT", $CR155 &lt; IF($CI$68="", 0, $CI$68)), $CS155,
    FALSE, N("Check if case is 'RIGHT' and x axis value greater than z score"),
    AND($CE$68 = "RIGHT", $CR155 &gt; IF($CI$68="", 0, $CI$68)), $CS155,
    FALSE, N("Check if case is 'TWO' and both directions"),
    AND(
        $CE$68 = "TWO",
        OR($CR155 &lt; -ABS($CI$68), $CR155 &gt; ABS($CI$69))
    ), $CS155,
    FALSE, N("Default case: Return NA()"),
    TRUE, NA()
)</f>
        <v>#N/A</v>
      </c>
      <c r="CU155" s="78" t="e" cm="1">
        <f t="array" ref="CU155">_xlfn.IFS(
    FALSE, N("Check if X1 shading is ON"),
    $CT$49&lt;&gt;"x", NA(),
    FALSE, N("Check if case is 'LEFT' and x axis value less than z score"),
    AND($CE$69 = "LEFT", $CR155 &lt; IF($CI$69="", 0, $CI$69)), $CS155,
    FALSE, N("Check if case is 'RIGHT' and x axis value greater than z score"),
    AND($CE$69 = "RIGHT", $CR155 &gt; IF($CI$69="", 0, $CI$69)), $CS155,
    FALSE, N("Default case: Return NA()"),
    TRUE, NA()
)</f>
        <v>#N/A</v>
      </c>
      <c r="CV155" s="78" t="e" cm="1">
        <f t="array" ref="CV155">_xlfn.IFS(
    FALSE, N("Check if X1 shading is ON"),
    $CV$49&lt;&gt;"x", NA(),
    FALSE, N("Check if case is 'LEFT' and x axis value less than z score"),
    AND($CE$72 = "LEFT", $CR155 &lt; IF($CI$72="", 0, $CI$72)), $CS155,
    FALSE, N("Check if case is 'RIGHT' and x axis value greater than z score"),
    AND($CE$72 = "RIGHT", $CR155 &gt; IF($CI$72="", 0, $CI$72)), $CS155,
    FALSE, N("Check if case is 'TWO' and both directions"),
    AND(
        $CE$72 = "TWO",
        OR($CR155 &lt; -ABS($CI$72), $CR155 &gt; ABS($CI$72))
    ), $CS155,
    FALSE, N("Default case: Return NA()"),
    TRUE, NA()
)</f>
        <v>#N/A</v>
      </c>
      <c r="CW155" s="30"/>
      <c r="CX155" s="66">
        <v>-0.16666666666666879</v>
      </c>
      <c r="CY155" s="66">
        <v>0.22999999999999998</v>
      </c>
      <c r="CZ155" s="66">
        <f t="shared" si="55"/>
        <v>0.22999999999999998</v>
      </c>
      <c r="DA155" s="66" t="str">
        <f t="shared" si="56"/>
        <v>x̅</v>
      </c>
    </row>
    <row r="156" spans="1:105" ht="19" x14ac:dyDescent="0.25">
      <c r="A156"/>
      <c r="B156" s="30"/>
      <c r="C156" s="35" t="s">
        <v>40</v>
      </c>
      <c r="D156" s="70" t="s">
        <v>41</v>
      </c>
      <c r="E156" s="64" t="str">
        <f>LEFT(C155,6)&amp;" "&amp;$D$67&amp;" axis"</f>
        <v>X1 std T x̅ axis</v>
      </c>
      <c r="F156" s="64" t="str">
        <f>$D$67&amp;" stdev y"</f>
        <v>T x̅ stdev y</v>
      </c>
      <c r="G156" s="66"/>
      <c r="H156" s="66"/>
      <c r="I156" s="64" t="str">
        <f>$D$67&amp;" stdev labels"</f>
        <v>T x̅ stdev labels</v>
      </c>
      <c r="J156" s="8"/>
      <c r="K156" s="30"/>
      <c r="L156" s="30"/>
      <c r="M156" s="30"/>
      <c r="N156" s="30"/>
      <c r="O156" s="30"/>
      <c r="P156" s="30"/>
      <c r="Q156" s="30"/>
      <c r="R156" s="30"/>
      <c r="S156" s="38">
        <f t="shared" si="65"/>
        <v>1.4166666666666647</v>
      </c>
      <c r="T156" s="78">
        <f t="shared" si="42"/>
        <v>0.14496137184954991</v>
      </c>
      <c r="U156" s="78" t="e" cm="1">
        <f t="array" ref="U156">_xlfn.IFS(
    FALSE, N("Check if X1 shading is ON"),
    $U$48&lt;&gt;"x", NA(),
    FALSE, N("Check if case is 'LEFT' and x axis value less than z score"),
    AND($F$67 = "LEFT", $S156 &lt; IF($J$67="", 0, $J$67)), $T156,
    FALSE, N("Check if case is 'RIGHT' and x axis value greater than z score"),
    AND($F$67 = "RIGHT", $S156 &gt; IF($J$67="", 0, $J$67)), $T156,
    FALSE, N("Check if case is 'TWO' and both directions"),
    AND(
        $F$67 = "TWO",
        OR($S156 &lt; -ABS($J$67), $S156 &gt; ABS($J$68))
    ), $T156,
    FALSE, N("Default case: Return NA()"),
    TRUE, NA()
)</f>
        <v>#N/A</v>
      </c>
      <c r="V156" s="78" t="e" cm="1">
        <f t="array" ref="V156">_xlfn.IFS(
    FALSE, N("Check if X1 shading is ON"),
    $U$48&lt;&gt;"x", NA(),
    FALSE, N("Check if case is 'LEFT' and x axis value less than z score"),
    AND($F$68 = "LEFT", $S156 &lt; IF($J$68="", 0, $J$68)), $T156,
    FALSE, N("Check if case is 'RIGHT' and x axis value greater than z score"),
    AND($F$68 = "RIGHT", $S156 &gt; IF($J$68="", 0, $J$68)), $T156,
    FALSE, N("Default case: Return NA()"),
    TRUE, NA()
)</f>
        <v>#N/A</v>
      </c>
      <c r="W156" s="78" t="e" cm="1">
        <f t="array" ref="W156">_xlfn.IFS(
    FALSE, N("Check if X1 shading is ON"),
    $W$48&lt;&gt;"x", NA(),
    FALSE, N("Check if case is 'LEFT' and x axis value less than z score"),
    AND($F$71 = "LEFT", $S156 &lt; IF($J$71="", 0, $J$71)), $T156,
    FALSE, N("Check if case is 'RIGHT' and x axis value greater than z score"),
    AND($F$71 = "RIGHT", $S156 &gt; IF($J$71="", 0, $J$71)), $T156,
    FALSE, N("Check if case is 'TWO' and both directions"),
    AND(
        $F$71 = "TWO",
        OR($S156 &lt; -ABS($J$71), $S156 &gt; ABS($J$71))
    ), $T156,
    FALSE, N("Default case: Return NA()"),
    TRUE, NA()
)</f>
        <v>#N/A</v>
      </c>
      <c r="X156" s="30"/>
      <c r="Y156" s="66">
        <v>0.33333333333333115</v>
      </c>
      <c r="Z156" s="66">
        <v>0.22999999999999998</v>
      </c>
      <c r="AA156" s="66">
        <f t="shared" si="54"/>
        <v>0.22999999999999998</v>
      </c>
      <c r="AB156" s="66" t="str">
        <f t="shared" si="53"/>
        <v>x̅</v>
      </c>
      <c r="CA156" s="30"/>
      <c r="CB156" s="77" t="s">
        <v>89</v>
      </c>
      <c r="CC156" s="66"/>
      <c r="CD156" s="70" t="str">
        <f>$CG$67</f>
        <v>SE = σ̂(x̅)</v>
      </c>
      <c r="CE156" s="38">
        <f>CG68</f>
        <v>0.44824049374179142</v>
      </c>
      <c r="CF156" s="26"/>
      <c r="CG156" s="26"/>
      <c r="CH156" s="30"/>
      <c r="CI156" s="30"/>
      <c r="CJ156" s="30"/>
      <c r="CK156" s="30"/>
      <c r="CL156" s="30"/>
      <c r="CM156" s="30"/>
      <c r="CN156" s="30"/>
      <c r="CO156" s="30"/>
      <c r="CP156" s="30"/>
      <c r="CQ156" s="30"/>
      <c r="CR156" s="38">
        <f t="shared" si="70"/>
        <v>1.374999999999998</v>
      </c>
      <c r="CS156" s="78">
        <f t="shared" si="68"/>
        <v>0.15336859085580357</v>
      </c>
      <c r="CT156" s="78" t="e" cm="1">
        <f t="array" ref="CT156">_xlfn.IFS(
    FALSE, N("Check if X1 shading is ON"),
    $CT$49&lt;&gt;"x", NA(),
    FALSE, N("Check if case is 'LEFT' and x axis value less than z score"),
    AND($CE$68 = "LEFT", $CR156 &lt; IF($CI$68="", 0, $CI$68)), $CS156,
    FALSE, N("Check if case is 'RIGHT' and x axis value greater than z score"),
    AND($CE$68 = "RIGHT", $CR156 &gt; IF($CI$68="", 0, $CI$68)), $CS156,
    FALSE, N("Check if case is 'TWO' and both directions"),
    AND(
        $CE$68 = "TWO",
        OR($CR156 &lt; -ABS($CI$68), $CR156 &gt; ABS($CI$69))
    ), $CS156,
    FALSE, N("Default case: Return NA()"),
    TRUE, NA()
)</f>
        <v>#N/A</v>
      </c>
      <c r="CU156" s="78" t="e" cm="1">
        <f t="array" ref="CU156">_xlfn.IFS(
    FALSE, N("Check if X1 shading is ON"),
    $CT$49&lt;&gt;"x", NA(),
    FALSE, N("Check if case is 'LEFT' and x axis value less than z score"),
    AND($CE$69 = "LEFT", $CR156 &lt; IF($CI$69="", 0, $CI$69)), $CS156,
    FALSE, N("Check if case is 'RIGHT' and x axis value greater than z score"),
    AND($CE$69 = "RIGHT", $CR156 &gt; IF($CI$69="", 0, $CI$69)), $CS156,
    FALSE, N("Default case: Return NA()"),
    TRUE, NA()
)</f>
        <v>#N/A</v>
      </c>
      <c r="CV156" s="78" t="e" cm="1">
        <f t="array" ref="CV156">_xlfn.IFS(
    FALSE, N("Check if X1 shading is ON"),
    $CV$49&lt;&gt;"x", NA(),
    FALSE, N("Check if case is 'LEFT' and x axis value less than z score"),
    AND($CE$72 = "LEFT", $CR156 &lt; IF($CI$72="", 0, $CI$72)), $CS156,
    FALSE, N("Check if case is 'RIGHT' and x axis value greater than z score"),
    AND($CE$72 = "RIGHT", $CR156 &gt; IF($CI$72="", 0, $CI$72)), $CS156,
    FALSE, N("Check if case is 'TWO' and both directions"),
    AND(
        $CE$72 = "TWO",
        OR($CR156 &lt; -ABS($CI$72), $CR156 &gt; ABS($CI$72))
    ), $CS156,
    FALSE, N("Default case: Return NA()"),
    TRUE, NA()
)</f>
        <v>#N/A</v>
      </c>
      <c r="CW156" s="30"/>
      <c r="CX156" s="66">
        <v>0.16666666666666449</v>
      </c>
      <c r="CY156" s="66">
        <v>0.22999999999999998</v>
      </c>
      <c r="CZ156" s="66">
        <f t="shared" si="55"/>
        <v>0.22999999999999998</v>
      </c>
      <c r="DA156" s="66" t="str">
        <f t="shared" si="56"/>
        <v>x̅</v>
      </c>
    </row>
    <row r="157" spans="1:105" ht="34" x14ac:dyDescent="0.2">
      <c r="A157"/>
      <c r="B157" s="30"/>
      <c r="C157" s="26" t="str">
        <f>N60</f>
        <v>x</v>
      </c>
      <c r="D157" s="66">
        <v>-0.09</v>
      </c>
      <c r="E157" s="26">
        <f>E114</f>
        <v>-4</v>
      </c>
      <c r="F157" s="26">
        <f>IF(
    C157="x",
    D157,
    NA()
)</f>
        <v>-0.09</v>
      </c>
      <c r="G157" s="8"/>
      <c r="H157" s="105">
        <f>F155</f>
        <v>0.44824049374179142</v>
      </c>
      <c r="I157" s="83" t="str">
        <f>IF($H$67 = "", "",
    E155
)</f>
        <v>SE = σ̂(x̅)</v>
      </c>
      <c r="J157" s="8"/>
      <c r="K157" s="30"/>
      <c r="L157" s="30"/>
      <c r="M157" s="30"/>
      <c r="N157" s="30"/>
      <c r="O157" s="30"/>
      <c r="P157" s="30"/>
      <c r="Q157" s="30"/>
      <c r="R157" s="30"/>
      <c r="S157" s="38">
        <f t="shared" si="65"/>
        <v>1.4583333333333315</v>
      </c>
      <c r="T157" s="78">
        <f t="shared" si="42"/>
        <v>0.13681480642300656</v>
      </c>
      <c r="U157" s="78" t="e" cm="1">
        <f t="array" ref="U157">_xlfn.IFS(
    FALSE, N("Check if X1 shading is ON"),
    $U$48&lt;&gt;"x", NA(),
    FALSE, N("Check if case is 'LEFT' and x axis value less than z score"),
    AND($F$67 = "LEFT", $S157 &lt; IF($J$67="", 0, $J$67)), $T157,
    FALSE, N("Check if case is 'RIGHT' and x axis value greater than z score"),
    AND($F$67 = "RIGHT", $S157 &gt; IF($J$67="", 0, $J$67)), $T157,
    FALSE, N("Check if case is 'TWO' and both directions"),
    AND(
        $F$67 = "TWO",
        OR($S157 &lt; -ABS($J$67), $S157 &gt; ABS($J$68))
    ), $T157,
    FALSE, N("Default case: Return NA()"),
    TRUE, NA()
)</f>
        <v>#N/A</v>
      </c>
      <c r="V157" s="78" t="e" cm="1">
        <f t="array" ref="V157">_xlfn.IFS(
    FALSE, N("Check if X1 shading is ON"),
    $U$48&lt;&gt;"x", NA(),
    FALSE, N("Check if case is 'LEFT' and x axis value less than z score"),
    AND($F$68 = "LEFT", $S157 &lt; IF($J$68="", 0, $J$68)), $T157,
    FALSE, N("Check if case is 'RIGHT' and x axis value greater than z score"),
    AND($F$68 = "RIGHT", $S157 &gt; IF($J$68="", 0, $J$68)), $T157,
    FALSE, N("Default case: Return NA()"),
    TRUE, NA()
)</f>
        <v>#N/A</v>
      </c>
      <c r="W157" s="78" t="e" cm="1">
        <f t="array" ref="W157">_xlfn.IFS(
    FALSE, N("Check if X1 shading is ON"),
    $W$48&lt;&gt;"x", NA(),
    FALSE, N("Check if case is 'LEFT' and x axis value less than z score"),
    AND($F$71 = "LEFT", $S157 &lt; IF($J$71="", 0, $J$71)), $T157,
    FALSE, N("Check if case is 'RIGHT' and x axis value greater than z score"),
    AND($F$71 = "RIGHT", $S157 &gt; IF($J$71="", 0, $J$71)), $T157,
    FALSE, N("Check if case is 'TWO' and both directions"),
    AND(
        $F$71 = "TWO",
        OR($S157 &lt; -ABS($J$71), $S157 &gt; ABS($J$71))
    ), $T157,
    FALSE, N("Default case: Return NA()"),
    TRUE, NA()
)</f>
        <v>#N/A</v>
      </c>
      <c r="X157" s="30"/>
      <c r="Y157" s="66">
        <v>0.49999999999999789</v>
      </c>
      <c r="Z157" s="66">
        <v>0.22999999999999998</v>
      </c>
      <c r="AA157" s="66">
        <f t="shared" si="54"/>
        <v>0.22999999999999998</v>
      </c>
      <c r="AB157" s="66" t="str">
        <f t="shared" si="53"/>
        <v>x̅</v>
      </c>
      <c r="CA157" s="30"/>
      <c r="CB157" s="35" t="s">
        <v>40</v>
      </c>
      <c r="CC157" s="70" t="s">
        <v>41</v>
      </c>
      <c r="CD157" s="64" t="str">
        <f>LEFT(CB156,6)&amp;" "&amp;$CC$68&amp;" axis"</f>
        <v>X1 std T x̅ axis</v>
      </c>
      <c r="CE157" s="64" t="str">
        <f>$CC$68&amp;" stdev y"</f>
        <v>T x̅ stdev y</v>
      </c>
      <c r="CF157" s="66"/>
      <c r="CG157" s="66"/>
      <c r="CH157" s="64" t="str">
        <f>$CC$68&amp;" stdev labels"</f>
        <v>T x̅ stdev labels</v>
      </c>
      <c r="CI157" s="8"/>
      <c r="CJ157" s="30"/>
      <c r="CK157" s="30"/>
      <c r="CL157" s="30"/>
      <c r="CM157" s="30"/>
      <c r="CN157" s="30"/>
      <c r="CO157" s="30"/>
      <c r="CP157" s="30"/>
      <c r="CQ157" s="30"/>
      <c r="CR157" s="38">
        <f t="shared" si="70"/>
        <v>1.4166666666666647</v>
      </c>
      <c r="CS157" s="78">
        <f t="shared" si="68"/>
        <v>0.14496137184954991</v>
      </c>
      <c r="CT157" s="78" t="e" cm="1">
        <f t="array" ref="CT157">_xlfn.IFS(
    FALSE, N("Check if X1 shading is ON"),
    $CT$49&lt;&gt;"x", NA(),
    FALSE, N("Check if case is 'LEFT' and x axis value less than z score"),
    AND($CE$68 = "LEFT", $CR157 &lt; IF($CI$68="", 0, $CI$68)), $CS157,
    FALSE, N("Check if case is 'RIGHT' and x axis value greater than z score"),
    AND($CE$68 = "RIGHT", $CR157 &gt; IF($CI$68="", 0, $CI$68)), $CS157,
    FALSE, N("Check if case is 'TWO' and both directions"),
    AND(
        $CE$68 = "TWO",
        OR($CR157 &lt; -ABS($CI$68), $CR157 &gt; ABS($CI$69))
    ), $CS157,
    FALSE, N("Default case: Return NA()"),
    TRUE, NA()
)</f>
        <v>#N/A</v>
      </c>
      <c r="CU157" s="78" t="e" cm="1">
        <f t="array" ref="CU157">_xlfn.IFS(
    FALSE, N("Check if X1 shading is ON"),
    $CT$49&lt;&gt;"x", NA(),
    FALSE, N("Check if case is 'LEFT' and x axis value less than z score"),
    AND($CE$69 = "LEFT", $CR157 &lt; IF($CI$69="", 0, $CI$69)), $CS157,
    FALSE, N("Check if case is 'RIGHT' and x axis value greater than z score"),
    AND($CE$69 = "RIGHT", $CR157 &gt; IF($CI$69="", 0, $CI$69)), $CS157,
    FALSE, N("Default case: Return NA()"),
    TRUE, NA()
)</f>
        <v>#N/A</v>
      </c>
      <c r="CV157" s="78" t="e" cm="1">
        <f t="array" ref="CV157">_xlfn.IFS(
    FALSE, N("Check if X1 shading is ON"),
    $CV$49&lt;&gt;"x", NA(),
    FALSE, N("Check if case is 'LEFT' and x axis value less than z score"),
    AND($CE$72 = "LEFT", $CR157 &lt; IF($CI$72="", 0, $CI$72)), $CS157,
    FALSE, N("Check if case is 'RIGHT' and x axis value greater than z score"),
    AND($CE$72 = "RIGHT", $CR157 &gt; IF($CI$72="", 0, $CI$72)), $CS157,
    FALSE, N("Check if case is 'TWO' and both directions"),
    AND(
        $CE$72 = "TWO",
        OR($CR157 &lt; -ABS($CI$72), $CR157 &gt; ABS($CI$72))
    ), $CS157,
    FALSE, N("Default case: Return NA()"),
    TRUE, NA()
)</f>
        <v>#N/A</v>
      </c>
      <c r="CW157" s="30"/>
      <c r="CX157" s="66">
        <v>0.33333333333333115</v>
      </c>
      <c r="CY157" s="66">
        <v>0.22999999999999998</v>
      </c>
      <c r="CZ157" s="66">
        <f t="shared" si="55"/>
        <v>0.22999999999999998</v>
      </c>
      <c r="DA157" s="66" t="str">
        <f t="shared" si="56"/>
        <v>x̅</v>
      </c>
    </row>
    <row r="158" spans="1:105" ht="16" x14ac:dyDescent="0.2">
      <c r="A158"/>
      <c r="B158" s="30"/>
      <c r="C158" s="26"/>
      <c r="D158" s="66"/>
      <c r="E158" s="26">
        <f t="shared" ref="E158:E162" si="71">E115</f>
        <v>-3</v>
      </c>
      <c r="F158" s="26">
        <f>F157</f>
        <v>-0.09</v>
      </c>
      <c r="G158" s="66">
        <v>-3</v>
      </c>
      <c r="H158" s="104">
        <f>G158*$F$155</f>
        <v>-1.3447214812253743</v>
      </c>
      <c r="I158" s="83" t="str">
        <f t="shared" ref="I158:I164" si="72">IF($H$67 = "", "",
    TEXT(H158,
        IF($N$71 = 0,
            "+#,##0;-#,##0;0",
            "+#,##0." &amp; REPT("0", $N$71) &amp; ";-#,##0." &amp; REPT("0", $N$71) &amp; ";0"
        )
    )
)</f>
        <v>-1.34</v>
      </c>
      <c r="J158" s="8"/>
      <c r="K158" s="30"/>
      <c r="L158" s="30"/>
      <c r="M158" s="30"/>
      <c r="N158" s="30"/>
      <c r="O158" s="30"/>
      <c r="P158" s="30"/>
      <c r="Q158" s="30"/>
      <c r="R158" s="30"/>
      <c r="S158" s="38">
        <f t="shared" si="65"/>
        <v>1.4999999999999982</v>
      </c>
      <c r="T158" s="78">
        <f t="shared" si="42"/>
        <v>0.12893966337578569</v>
      </c>
      <c r="U158" s="78" t="e" cm="1">
        <f t="array" ref="U158">_xlfn.IFS(
    FALSE, N("Check if X1 shading is ON"),
    $U$48&lt;&gt;"x", NA(),
    FALSE, N("Check if case is 'LEFT' and x axis value less than z score"),
    AND($F$67 = "LEFT", $S158 &lt; IF($J$67="", 0, $J$67)), $T158,
    FALSE, N("Check if case is 'RIGHT' and x axis value greater than z score"),
    AND($F$67 = "RIGHT", $S158 &gt; IF($J$67="", 0, $J$67)), $T158,
    FALSE, N("Check if case is 'TWO' and both directions"),
    AND(
        $F$67 = "TWO",
        OR($S158 &lt; -ABS($J$67), $S158 &gt; ABS($J$68))
    ), $T158,
    FALSE, N("Default case: Return NA()"),
    TRUE, NA()
)</f>
        <v>#N/A</v>
      </c>
      <c r="V158" s="78" t="e" cm="1">
        <f t="array" ref="V158">_xlfn.IFS(
    FALSE, N("Check if X1 shading is ON"),
    $U$48&lt;&gt;"x", NA(),
    FALSE, N("Check if case is 'LEFT' and x axis value less than z score"),
    AND($F$68 = "LEFT", $S158 &lt; IF($J$68="", 0, $J$68)), $T158,
    FALSE, N("Check if case is 'RIGHT' and x axis value greater than z score"),
    AND($F$68 = "RIGHT", $S158 &gt; IF($J$68="", 0, $J$68)), $T158,
    FALSE, N("Default case: Return NA()"),
    TRUE, NA()
)</f>
        <v>#N/A</v>
      </c>
      <c r="W158" s="78" t="e" cm="1">
        <f t="array" ref="W158">_xlfn.IFS(
    FALSE, N("Check if X1 shading is ON"),
    $W$48&lt;&gt;"x", NA(),
    FALSE, N("Check if case is 'LEFT' and x axis value less than z score"),
    AND($F$71 = "LEFT", $S158 &lt; IF($J$71="", 0, $J$71)), $T158,
    FALSE, N("Check if case is 'RIGHT' and x axis value greater than z score"),
    AND($F$71 = "RIGHT", $S158 &gt; IF($J$71="", 0, $J$71)), $T158,
    FALSE, N("Check if case is 'TWO' and both directions"),
    AND(
        $F$71 = "TWO",
        OR($S158 &lt; -ABS($J$71), $S158 &gt; ABS($J$71))
    ), $T158,
    FALSE, N("Default case: Return NA()"),
    TRUE, NA()
)</f>
        <v>#N/A</v>
      </c>
      <c r="X158" s="30"/>
      <c r="Y158" s="66">
        <v>0.66666666666666441</v>
      </c>
      <c r="Z158" s="66">
        <v>0.22999999999999998</v>
      </c>
      <c r="AA158" s="66">
        <f t="shared" si="54"/>
        <v>0.22999999999999998</v>
      </c>
      <c r="AB158" s="66" t="str">
        <f t="shared" si="53"/>
        <v>x̅</v>
      </c>
      <c r="CA158" s="30"/>
      <c r="CB158" s="26" t="str">
        <f>CM61</f>
        <v>x</v>
      </c>
      <c r="CC158" s="66">
        <v>-0.09</v>
      </c>
      <c r="CD158" s="26">
        <f t="shared" ref="CD158:CD165" si="73">CD115</f>
        <v>-4</v>
      </c>
      <c r="CE158" s="26">
        <f>IF(
    CB158="x",
    CC158,
    NA()
)</f>
        <v>-0.09</v>
      </c>
      <c r="CF158" s="8"/>
      <c r="CG158" s="105">
        <f>CE156</f>
        <v>0.44824049374179142</v>
      </c>
      <c r="CH158" s="83" t="str">
        <f>IF($CG$68 = "", "",
    CD156
)</f>
        <v>SE = σ̂(x̅)</v>
      </c>
      <c r="CI158" s="8"/>
      <c r="CJ158" s="30"/>
      <c r="CK158" s="30"/>
      <c r="CL158" s="30"/>
      <c r="CM158" s="30"/>
      <c r="CN158" s="30"/>
      <c r="CO158" s="30"/>
      <c r="CP158" s="30"/>
      <c r="CQ158" s="30"/>
      <c r="CR158" s="38">
        <f t="shared" si="70"/>
        <v>1.4583333333333315</v>
      </c>
      <c r="CS158" s="78">
        <f t="shared" si="68"/>
        <v>0.13681480642300656</v>
      </c>
      <c r="CT158" s="78" t="e" cm="1">
        <f t="array" ref="CT158">_xlfn.IFS(
    FALSE, N("Check if X1 shading is ON"),
    $CT$49&lt;&gt;"x", NA(),
    FALSE, N("Check if case is 'LEFT' and x axis value less than z score"),
    AND($CE$68 = "LEFT", $CR158 &lt; IF($CI$68="", 0, $CI$68)), $CS158,
    FALSE, N("Check if case is 'RIGHT' and x axis value greater than z score"),
    AND($CE$68 = "RIGHT", $CR158 &gt; IF($CI$68="", 0, $CI$68)), $CS158,
    FALSE, N("Check if case is 'TWO' and both directions"),
    AND(
        $CE$68 = "TWO",
        OR($CR158 &lt; -ABS($CI$68), $CR158 &gt; ABS($CI$69))
    ), $CS158,
    FALSE, N("Default case: Return NA()"),
    TRUE, NA()
)</f>
        <v>#N/A</v>
      </c>
      <c r="CU158" s="78" t="e" cm="1">
        <f t="array" ref="CU158">_xlfn.IFS(
    FALSE, N("Check if X1 shading is ON"),
    $CT$49&lt;&gt;"x", NA(),
    FALSE, N("Check if case is 'LEFT' and x axis value less than z score"),
    AND($CE$69 = "LEFT", $CR158 &lt; IF($CI$69="", 0, $CI$69)), $CS158,
    FALSE, N("Check if case is 'RIGHT' and x axis value greater than z score"),
    AND($CE$69 = "RIGHT", $CR158 &gt; IF($CI$69="", 0, $CI$69)), $CS158,
    FALSE, N("Default case: Return NA()"),
    TRUE, NA()
)</f>
        <v>#N/A</v>
      </c>
      <c r="CV158" s="78" t="e" cm="1">
        <f t="array" ref="CV158">_xlfn.IFS(
    FALSE, N("Check if X1 shading is ON"),
    $CV$49&lt;&gt;"x", NA(),
    FALSE, N("Check if case is 'LEFT' and x axis value less than z score"),
    AND($CE$72 = "LEFT", $CR158 &lt; IF($CI$72="", 0, $CI$72)), $CS158,
    FALSE, N("Check if case is 'RIGHT' and x axis value greater than z score"),
    AND($CE$72 = "RIGHT", $CR158 &gt; IF($CI$72="", 0, $CI$72)), $CS158,
    FALSE, N("Check if case is 'TWO' and both directions"),
    AND(
        $CE$72 = "TWO",
        OR($CR158 &lt; -ABS($CI$72), $CR158 &gt; ABS($CI$72))
    ), $CS158,
    FALSE, N("Default case: Return NA()"),
    TRUE, NA()
)</f>
        <v>#N/A</v>
      </c>
      <c r="CW158" s="30"/>
      <c r="CX158" s="66">
        <v>0.49999999999999789</v>
      </c>
      <c r="CY158" s="66">
        <v>0.22999999999999998</v>
      </c>
      <c r="CZ158" s="66">
        <f t="shared" si="55"/>
        <v>0.22999999999999998</v>
      </c>
      <c r="DA158" s="66" t="str">
        <f t="shared" si="56"/>
        <v>x̅</v>
      </c>
    </row>
    <row r="159" spans="1:105" ht="16" x14ac:dyDescent="0.2">
      <c r="A159"/>
      <c r="B159" s="30"/>
      <c r="C159" s="26"/>
      <c r="D159" s="66"/>
      <c r="E159" s="26">
        <f t="shared" si="71"/>
        <v>-2</v>
      </c>
      <c r="F159" s="26">
        <f>F158</f>
        <v>-0.09</v>
      </c>
      <c r="G159" s="66">
        <v>-2</v>
      </c>
      <c r="H159" s="104">
        <f t="shared" ref="H159:H164" si="74">G159*$F$155</f>
        <v>-0.89648098748358285</v>
      </c>
      <c r="I159" s="83" t="str">
        <f t="shared" si="72"/>
        <v>-0.90</v>
      </c>
      <c r="J159" s="8"/>
      <c r="K159" s="30"/>
      <c r="L159" s="30"/>
      <c r="M159" s="30"/>
      <c r="N159" s="30"/>
      <c r="O159" s="30"/>
      <c r="P159" s="30"/>
      <c r="Q159" s="30"/>
      <c r="R159" s="30"/>
      <c r="S159" s="38">
        <f t="shared" si="65"/>
        <v>1.541666666666665</v>
      </c>
      <c r="T159" s="78">
        <f t="shared" si="42"/>
        <v>0.12134457913044985</v>
      </c>
      <c r="U159" s="78" t="e" cm="1">
        <f t="array" ref="U159">_xlfn.IFS(
    FALSE, N("Check if X1 shading is ON"),
    $U$48&lt;&gt;"x", NA(),
    FALSE, N("Check if case is 'LEFT' and x axis value less than z score"),
    AND($F$67 = "LEFT", $S159 &lt; IF($J$67="", 0, $J$67)), $T159,
    FALSE, N("Check if case is 'RIGHT' and x axis value greater than z score"),
    AND($F$67 = "RIGHT", $S159 &gt; IF($J$67="", 0, $J$67)), $T159,
    FALSE, N("Check if case is 'TWO' and both directions"),
    AND(
        $F$67 = "TWO",
        OR($S159 &lt; -ABS($J$67), $S159 &gt; ABS($J$68))
    ), $T159,
    FALSE, N("Default case: Return NA()"),
    TRUE, NA()
)</f>
        <v>#N/A</v>
      </c>
      <c r="V159" s="78" t="e" cm="1">
        <f t="array" ref="V159">_xlfn.IFS(
    FALSE, N("Check if X1 shading is ON"),
    $U$48&lt;&gt;"x", NA(),
    FALSE, N("Check if case is 'LEFT' and x axis value less than z score"),
    AND($F$68 = "LEFT", $S159 &lt; IF($J$68="", 0, $J$68)), $T159,
    FALSE, N("Check if case is 'RIGHT' and x axis value greater than z score"),
    AND($F$68 = "RIGHT", $S159 &gt; IF($J$68="", 0, $J$68)), $T159,
    FALSE, N("Default case: Return NA()"),
    TRUE, NA()
)</f>
        <v>#N/A</v>
      </c>
      <c r="W159" s="78" t="e" cm="1">
        <f t="array" ref="W159">_xlfn.IFS(
    FALSE, N("Check if X1 shading is ON"),
    $W$48&lt;&gt;"x", NA(),
    FALSE, N("Check if case is 'LEFT' and x axis value less than z score"),
    AND($F$71 = "LEFT", $S159 &lt; IF($J$71="", 0, $J$71)), $T159,
    FALSE, N("Check if case is 'RIGHT' and x axis value greater than z score"),
    AND($F$71 = "RIGHT", $S159 &gt; IF($J$71="", 0, $J$71)), $T159,
    FALSE, N("Check if case is 'TWO' and both directions"),
    AND(
        $F$71 = "TWO",
        OR($S159 &lt; -ABS($J$71), $S159 &gt; ABS($J$71))
    ), $T159,
    FALSE, N("Default case: Return NA()"),
    TRUE, NA()
)</f>
        <v>#N/A</v>
      </c>
      <c r="X159" s="30"/>
      <c r="Y159" s="66">
        <v>0.83333333333333093</v>
      </c>
      <c r="Z159" s="66">
        <v>0.22999999999999998</v>
      </c>
      <c r="AA159" s="66">
        <f t="shared" si="54"/>
        <v>0.22999999999999998</v>
      </c>
      <c r="AB159" s="66" t="str">
        <f t="shared" si="53"/>
        <v>x̅</v>
      </c>
      <c r="CA159" s="30"/>
      <c r="CB159" s="26"/>
      <c r="CC159" s="66"/>
      <c r="CD159" s="26">
        <f t="shared" si="73"/>
        <v>-3</v>
      </c>
      <c r="CE159" s="26">
        <f t="shared" ref="CE159:CE165" si="75">CE158</f>
        <v>-0.09</v>
      </c>
      <c r="CF159" s="66">
        <v>-3</v>
      </c>
      <c r="CG159" s="104">
        <f t="shared" ref="CG159:CG165" si="76">CF159*$CE$156</f>
        <v>-1.3447214812253743</v>
      </c>
      <c r="CH159" s="83" t="str">
        <f t="shared" ref="CH159:CH165" si="77">IF($CG$68 = "", "",
    TEXT(CG159,
        IF($CM$72 = 0,
            "+#,##0;-#,##0;0",
            "+#,##0." &amp; REPT("0", $CM$72) &amp; ";-#,##0." &amp; REPT("0", $CM$72) &amp; ";0"
        )
    )
)</f>
        <v>-1.34</v>
      </c>
      <c r="CI159" s="8"/>
      <c r="CJ159" s="30"/>
      <c r="CK159" s="30"/>
      <c r="CL159" s="30"/>
      <c r="CM159" s="30"/>
      <c r="CN159" s="30"/>
      <c r="CO159" s="30"/>
      <c r="CP159" s="30"/>
      <c r="CQ159" s="30"/>
      <c r="CR159" s="38">
        <f t="shared" si="70"/>
        <v>1.4999999999999982</v>
      </c>
      <c r="CS159" s="78">
        <f t="shared" si="68"/>
        <v>0.12893966337578569</v>
      </c>
      <c r="CT159" s="78" t="e" cm="1">
        <f t="array" ref="CT159">_xlfn.IFS(
    FALSE, N("Check if X1 shading is ON"),
    $CT$49&lt;&gt;"x", NA(),
    FALSE, N("Check if case is 'LEFT' and x axis value less than z score"),
    AND($CE$68 = "LEFT", $CR159 &lt; IF($CI$68="", 0, $CI$68)), $CS159,
    FALSE, N("Check if case is 'RIGHT' and x axis value greater than z score"),
    AND($CE$68 = "RIGHT", $CR159 &gt; IF($CI$68="", 0, $CI$68)), $CS159,
    FALSE, N("Check if case is 'TWO' and both directions"),
    AND(
        $CE$68 = "TWO",
        OR($CR159 &lt; -ABS($CI$68), $CR159 &gt; ABS($CI$69))
    ), $CS159,
    FALSE, N("Default case: Return NA()"),
    TRUE, NA()
)</f>
        <v>#N/A</v>
      </c>
      <c r="CU159" s="78" t="e" cm="1">
        <f t="array" ref="CU159">_xlfn.IFS(
    FALSE, N("Check if X1 shading is ON"),
    $CT$49&lt;&gt;"x", NA(),
    FALSE, N("Check if case is 'LEFT' and x axis value less than z score"),
    AND($CE$69 = "LEFT", $CR159 &lt; IF($CI$69="", 0, $CI$69)), $CS159,
    FALSE, N("Check if case is 'RIGHT' and x axis value greater than z score"),
    AND($CE$69 = "RIGHT", $CR159 &gt; IF($CI$69="", 0, $CI$69)), $CS159,
    FALSE, N("Default case: Return NA()"),
    TRUE, NA()
)</f>
        <v>#N/A</v>
      </c>
      <c r="CV159" s="78" t="e" cm="1">
        <f t="array" ref="CV159">_xlfn.IFS(
    FALSE, N("Check if X1 shading is ON"),
    $CV$49&lt;&gt;"x", NA(),
    FALSE, N("Check if case is 'LEFT' and x axis value less than z score"),
    AND($CE$72 = "LEFT", $CR159 &lt; IF($CI$72="", 0, $CI$72)), $CS159,
    FALSE, N("Check if case is 'RIGHT' and x axis value greater than z score"),
    AND($CE$72 = "RIGHT", $CR159 &gt; IF($CI$72="", 0, $CI$72)), $CS159,
    FALSE, N("Check if case is 'TWO' and both directions"),
    AND(
        $CE$72 = "TWO",
        OR($CR159 &lt; -ABS($CI$72), $CR159 &gt; ABS($CI$72))
    ), $CS159,
    FALSE, N("Default case: Return NA()"),
    TRUE, NA()
)</f>
        <v>#N/A</v>
      </c>
      <c r="CW159" s="30"/>
      <c r="CX159" s="66">
        <v>0.66666666666666441</v>
      </c>
      <c r="CY159" s="66">
        <v>0.22999999999999998</v>
      </c>
      <c r="CZ159" s="66">
        <f t="shared" si="55"/>
        <v>0.22999999999999998</v>
      </c>
      <c r="DA159" s="66" t="str">
        <f t="shared" si="56"/>
        <v>x̅</v>
      </c>
    </row>
    <row r="160" spans="1:105" ht="16" x14ac:dyDescent="0.2">
      <c r="A160"/>
      <c r="B160" s="30"/>
      <c r="C160" s="26"/>
      <c r="D160" s="66"/>
      <c r="E160" s="26">
        <f t="shared" si="71"/>
        <v>-1</v>
      </c>
      <c r="F160" s="26">
        <f t="shared" ref="F160:F162" si="78">F159</f>
        <v>-0.09</v>
      </c>
      <c r="G160" s="66">
        <v>-1</v>
      </c>
      <c r="H160" s="104">
        <f t="shared" si="74"/>
        <v>-0.44824049374179142</v>
      </c>
      <c r="I160" s="83" t="str">
        <f t="shared" si="72"/>
        <v>-0.45</v>
      </c>
      <c r="J160" s="8"/>
      <c r="K160" s="30"/>
      <c r="L160" s="30"/>
      <c r="M160" s="30"/>
      <c r="N160" s="30"/>
      <c r="O160" s="30"/>
      <c r="P160" s="30"/>
      <c r="Q160" s="30"/>
      <c r="R160" s="30"/>
      <c r="S160" s="38">
        <f t="shared" si="65"/>
        <v>1.5833333333333317</v>
      </c>
      <c r="T160" s="78">
        <f t="shared" si="42"/>
        <v>0.1140361508211805</v>
      </c>
      <c r="U160" s="78" t="e" cm="1">
        <f t="array" ref="U160">_xlfn.IFS(
    FALSE, N("Check if X1 shading is ON"),
    $U$48&lt;&gt;"x", NA(),
    FALSE, N("Check if case is 'LEFT' and x axis value less than z score"),
    AND($F$67 = "LEFT", $S160 &lt; IF($J$67="", 0, $J$67)), $T160,
    FALSE, N("Check if case is 'RIGHT' and x axis value greater than z score"),
    AND($F$67 = "RIGHT", $S160 &gt; IF($J$67="", 0, $J$67)), $T160,
    FALSE, N("Check if case is 'TWO' and both directions"),
    AND(
        $F$67 = "TWO",
        OR($S160 &lt; -ABS($J$67), $S160 &gt; ABS($J$68))
    ), $T160,
    FALSE, N("Default case: Return NA()"),
    TRUE, NA()
)</f>
        <v>#N/A</v>
      </c>
      <c r="V160" s="78" t="e" cm="1">
        <f t="array" ref="V160">_xlfn.IFS(
    FALSE, N("Check if X1 shading is ON"),
    $U$48&lt;&gt;"x", NA(),
    FALSE, N("Check if case is 'LEFT' and x axis value less than z score"),
    AND($F$68 = "LEFT", $S160 &lt; IF($J$68="", 0, $J$68)), $T160,
    FALSE, N("Check if case is 'RIGHT' and x axis value greater than z score"),
    AND($F$68 = "RIGHT", $S160 &gt; IF($J$68="", 0, $J$68)), $T160,
    FALSE, N("Default case: Return NA()"),
    TRUE, NA()
)</f>
        <v>#N/A</v>
      </c>
      <c r="W160" s="78" t="e" cm="1">
        <f t="array" ref="W160">_xlfn.IFS(
    FALSE, N("Check if X1 shading is ON"),
    $W$48&lt;&gt;"x", NA(),
    FALSE, N("Check if case is 'LEFT' and x axis value less than z score"),
    AND($F$71 = "LEFT", $S160 &lt; IF($J$71="", 0, $J$71)), $T160,
    FALSE, N("Check if case is 'RIGHT' and x axis value greater than z score"),
    AND($F$71 = "RIGHT", $S160 &gt; IF($J$71="", 0, $J$71)), $T160,
    FALSE, N("Check if case is 'TWO' and both directions"),
    AND(
        $F$71 = "TWO",
        OR($S160 &lt; -ABS($J$71), $S160 &gt; ABS($J$71))
    ), $T160,
    FALSE, N("Default case: Return NA()"),
    TRUE, NA()
)</f>
        <v>#N/A</v>
      </c>
      <c r="X160" s="30"/>
      <c r="Y160" s="66">
        <v>-0.83333333333333526</v>
      </c>
      <c r="Z160" s="66">
        <v>0.254</v>
      </c>
      <c r="AA160" s="66">
        <f t="shared" si="54"/>
        <v>0.254</v>
      </c>
      <c r="AB160" s="66" t="str">
        <f t="shared" si="53"/>
        <v>x̅</v>
      </c>
      <c r="CA160" s="30"/>
      <c r="CB160" s="26"/>
      <c r="CC160" s="66"/>
      <c r="CD160" s="26">
        <f t="shared" si="73"/>
        <v>-2</v>
      </c>
      <c r="CE160" s="26">
        <f t="shared" si="75"/>
        <v>-0.09</v>
      </c>
      <c r="CF160" s="66">
        <v>-2</v>
      </c>
      <c r="CG160" s="104">
        <f t="shared" si="76"/>
        <v>-0.89648098748358285</v>
      </c>
      <c r="CH160" s="83" t="str">
        <f t="shared" si="77"/>
        <v>-0.90</v>
      </c>
      <c r="CI160" s="8"/>
      <c r="CJ160" s="30"/>
      <c r="CK160" s="30"/>
      <c r="CL160" s="30"/>
      <c r="CM160" s="30"/>
      <c r="CN160" s="30"/>
      <c r="CO160" s="30"/>
      <c r="CP160" s="30"/>
      <c r="CQ160" s="30"/>
      <c r="CR160" s="38">
        <f t="shared" si="70"/>
        <v>1.541666666666665</v>
      </c>
      <c r="CS160" s="78">
        <f t="shared" si="68"/>
        <v>0.12134457913044985</v>
      </c>
      <c r="CT160" s="78" t="e" cm="1">
        <f t="array" ref="CT160">_xlfn.IFS(
    FALSE, N("Check if X1 shading is ON"),
    $CT$49&lt;&gt;"x", NA(),
    FALSE, N("Check if case is 'LEFT' and x axis value less than z score"),
    AND($CE$68 = "LEFT", $CR160 &lt; IF($CI$68="", 0, $CI$68)), $CS160,
    FALSE, N("Check if case is 'RIGHT' and x axis value greater than z score"),
    AND($CE$68 = "RIGHT", $CR160 &gt; IF($CI$68="", 0, $CI$68)), $CS160,
    FALSE, N("Check if case is 'TWO' and both directions"),
    AND(
        $CE$68 = "TWO",
        OR($CR160 &lt; -ABS($CI$68), $CR160 &gt; ABS($CI$69))
    ), $CS160,
    FALSE, N("Default case: Return NA()"),
    TRUE, NA()
)</f>
        <v>#N/A</v>
      </c>
      <c r="CU160" s="78" t="e" cm="1">
        <f t="array" ref="CU160">_xlfn.IFS(
    FALSE, N("Check if X1 shading is ON"),
    $CT$49&lt;&gt;"x", NA(),
    FALSE, N("Check if case is 'LEFT' and x axis value less than z score"),
    AND($CE$69 = "LEFT", $CR160 &lt; IF($CI$69="", 0, $CI$69)), $CS160,
    FALSE, N("Check if case is 'RIGHT' and x axis value greater than z score"),
    AND($CE$69 = "RIGHT", $CR160 &gt; IF($CI$69="", 0, $CI$69)), $CS160,
    FALSE, N("Default case: Return NA()"),
    TRUE, NA()
)</f>
        <v>#N/A</v>
      </c>
      <c r="CV160" s="78" t="e" cm="1">
        <f t="array" ref="CV160">_xlfn.IFS(
    FALSE, N("Check if X1 shading is ON"),
    $CV$49&lt;&gt;"x", NA(),
    FALSE, N("Check if case is 'LEFT' and x axis value less than z score"),
    AND($CE$72 = "LEFT", $CR160 &lt; IF($CI$72="", 0, $CI$72)), $CS160,
    FALSE, N("Check if case is 'RIGHT' and x axis value greater than z score"),
    AND($CE$72 = "RIGHT", $CR160 &gt; IF($CI$72="", 0, $CI$72)), $CS160,
    FALSE, N("Check if case is 'TWO' and both directions"),
    AND(
        $CE$72 = "TWO",
        OR($CR160 &lt; -ABS($CI$72), $CR160 &gt; ABS($CI$72))
    ), $CS160,
    FALSE, N("Default case: Return NA()"),
    TRUE, NA()
)</f>
        <v>#N/A</v>
      </c>
      <c r="CW160" s="30"/>
      <c r="CX160" s="66">
        <v>0.83333333333333093</v>
      </c>
      <c r="CY160" s="66">
        <v>0.22999999999999998</v>
      </c>
      <c r="CZ160" s="66">
        <f t="shared" si="55"/>
        <v>0.22999999999999998</v>
      </c>
      <c r="DA160" s="66" t="str">
        <f t="shared" si="56"/>
        <v>x̅</v>
      </c>
    </row>
    <row r="161" spans="1:105" ht="16" x14ac:dyDescent="0.2">
      <c r="A161"/>
      <c r="B161" s="30"/>
      <c r="C161" s="26"/>
      <c r="D161" s="66"/>
      <c r="E161" s="26">
        <f t="shared" si="71"/>
        <v>0</v>
      </c>
      <c r="F161" s="26">
        <f t="shared" si="78"/>
        <v>-0.09</v>
      </c>
      <c r="G161" s="100">
        <v>0</v>
      </c>
      <c r="H161" s="104">
        <f t="shared" si="74"/>
        <v>0</v>
      </c>
      <c r="I161" s="83" t="str">
        <f t="shared" si="72"/>
        <v>0</v>
      </c>
      <c r="J161" s="8"/>
      <c r="K161" s="30"/>
      <c r="L161" s="30"/>
      <c r="M161" s="30"/>
      <c r="N161" s="30"/>
      <c r="O161" s="30"/>
      <c r="P161" s="30"/>
      <c r="Q161" s="30"/>
      <c r="R161" s="30"/>
      <c r="S161" s="38">
        <f t="shared" si="65"/>
        <v>1.6249999999999984</v>
      </c>
      <c r="T161" s="78">
        <f t="shared" si="42"/>
        <v>0.10701904071054189</v>
      </c>
      <c r="U161" s="78" t="e" cm="1">
        <f t="array" ref="U161">_xlfn.IFS(
    FALSE, N("Check if X1 shading is ON"),
    $U$48&lt;&gt;"x", NA(),
    FALSE, N("Check if case is 'LEFT' and x axis value less than z score"),
    AND($F$67 = "LEFT", $S161 &lt; IF($J$67="", 0, $J$67)), $T161,
    FALSE, N("Check if case is 'RIGHT' and x axis value greater than z score"),
    AND($F$67 = "RIGHT", $S161 &gt; IF($J$67="", 0, $J$67)), $T161,
    FALSE, N("Check if case is 'TWO' and both directions"),
    AND(
        $F$67 = "TWO",
        OR($S161 &lt; -ABS($J$67), $S161 &gt; ABS($J$68))
    ), $T161,
    FALSE, N("Default case: Return NA()"),
    TRUE, NA()
)</f>
        <v>#N/A</v>
      </c>
      <c r="V161" s="78" t="e" cm="1">
        <f t="array" ref="V161">_xlfn.IFS(
    FALSE, N("Check if X1 shading is ON"),
    $U$48&lt;&gt;"x", NA(),
    FALSE, N("Check if case is 'LEFT' and x axis value less than z score"),
    AND($F$68 = "LEFT", $S161 &lt; IF($J$68="", 0, $J$68)), $T161,
    FALSE, N("Check if case is 'RIGHT' and x axis value greater than z score"),
    AND($F$68 = "RIGHT", $S161 &gt; IF($J$68="", 0, $J$68)), $T161,
    FALSE, N("Default case: Return NA()"),
    TRUE, NA()
)</f>
        <v>#N/A</v>
      </c>
      <c r="W161" s="78" t="e" cm="1">
        <f t="array" ref="W161">_xlfn.IFS(
    FALSE, N("Check if X1 shading is ON"),
    $W$48&lt;&gt;"x", NA(),
    FALSE, N("Check if case is 'LEFT' and x axis value less than z score"),
    AND($F$71 = "LEFT", $S161 &lt; IF($J$71="", 0, $J$71)), $T161,
    FALSE, N("Check if case is 'RIGHT' and x axis value greater than z score"),
    AND($F$71 = "RIGHT", $S161 &gt; IF($J$71="", 0, $J$71)), $T161,
    FALSE, N("Check if case is 'TWO' and both directions"),
    AND(
        $F$71 = "TWO",
        OR($S161 &lt; -ABS($J$71), $S161 &gt; ABS($J$71))
    ), $T161,
    FALSE, N("Default case: Return NA()"),
    TRUE, NA()
)</f>
        <v>#N/A</v>
      </c>
      <c r="X161" s="30"/>
      <c r="Y161" s="66">
        <v>-0.66666666666666874</v>
      </c>
      <c r="Z161" s="66">
        <v>0.254</v>
      </c>
      <c r="AA161" s="66">
        <f t="shared" si="54"/>
        <v>0.254</v>
      </c>
      <c r="AB161" s="66" t="str">
        <f t="shared" si="53"/>
        <v>x̅</v>
      </c>
      <c r="CA161" s="30"/>
      <c r="CB161" s="26"/>
      <c r="CC161" s="66"/>
      <c r="CD161" s="26">
        <f t="shared" si="73"/>
        <v>-1</v>
      </c>
      <c r="CE161" s="26">
        <f t="shared" si="75"/>
        <v>-0.09</v>
      </c>
      <c r="CF161" s="66">
        <v>-1</v>
      </c>
      <c r="CG161" s="104">
        <f t="shared" si="76"/>
        <v>-0.44824049374179142</v>
      </c>
      <c r="CH161" s="83" t="str">
        <f t="shared" si="77"/>
        <v>-0.45</v>
      </c>
      <c r="CI161" s="8"/>
      <c r="CJ161" s="30"/>
      <c r="CK161" s="30"/>
      <c r="CL161" s="30"/>
      <c r="CM161" s="30"/>
      <c r="CN161" s="30"/>
      <c r="CO161" s="30"/>
      <c r="CP161" s="30"/>
      <c r="CQ161" s="30"/>
      <c r="CR161" s="38">
        <f t="shared" si="70"/>
        <v>1.5833333333333317</v>
      </c>
      <c r="CS161" s="78">
        <f t="shared" si="68"/>
        <v>0.1140361508211805</v>
      </c>
      <c r="CT161" s="78" t="e" cm="1">
        <f t="array" ref="CT161">_xlfn.IFS(
    FALSE, N("Check if X1 shading is ON"),
    $CT$49&lt;&gt;"x", NA(),
    FALSE, N("Check if case is 'LEFT' and x axis value less than z score"),
    AND($CE$68 = "LEFT", $CR161 &lt; IF($CI$68="", 0, $CI$68)), $CS161,
    FALSE, N("Check if case is 'RIGHT' and x axis value greater than z score"),
    AND($CE$68 = "RIGHT", $CR161 &gt; IF($CI$68="", 0, $CI$68)), $CS161,
    FALSE, N("Check if case is 'TWO' and both directions"),
    AND(
        $CE$68 = "TWO",
        OR($CR161 &lt; -ABS($CI$68), $CR161 &gt; ABS($CI$69))
    ), $CS161,
    FALSE, N("Default case: Return NA()"),
    TRUE, NA()
)</f>
        <v>#N/A</v>
      </c>
      <c r="CU161" s="78" t="e" cm="1">
        <f t="array" ref="CU161">_xlfn.IFS(
    FALSE, N("Check if X1 shading is ON"),
    $CT$49&lt;&gt;"x", NA(),
    FALSE, N("Check if case is 'LEFT' and x axis value less than z score"),
    AND($CE$69 = "LEFT", $CR161 &lt; IF($CI$69="", 0, $CI$69)), $CS161,
    FALSE, N("Check if case is 'RIGHT' and x axis value greater than z score"),
    AND($CE$69 = "RIGHT", $CR161 &gt; IF($CI$69="", 0, $CI$69)), $CS161,
    FALSE, N("Default case: Return NA()"),
    TRUE, NA()
)</f>
        <v>#N/A</v>
      </c>
      <c r="CV161" s="78" t="e" cm="1">
        <f t="array" ref="CV161">_xlfn.IFS(
    FALSE, N("Check if X1 shading is ON"),
    $CV$49&lt;&gt;"x", NA(),
    FALSE, N("Check if case is 'LEFT' and x axis value less than z score"),
    AND($CE$72 = "LEFT", $CR161 &lt; IF($CI$72="", 0, $CI$72)), $CS161,
    FALSE, N("Check if case is 'RIGHT' and x axis value greater than z score"),
    AND($CE$72 = "RIGHT", $CR161 &gt; IF($CI$72="", 0, $CI$72)), $CS161,
    FALSE, N("Check if case is 'TWO' and both directions"),
    AND(
        $CE$72 = "TWO",
        OR($CR161 &lt; -ABS($CI$72), $CR161 &gt; ABS($CI$72))
    ), $CS161,
    FALSE, N("Default case: Return NA()"),
    TRUE, NA()
)</f>
        <v>#N/A</v>
      </c>
      <c r="CW161" s="30"/>
      <c r="CX161" s="66">
        <v>-0.83333333333333526</v>
      </c>
      <c r="CY161" s="66">
        <v>0.254</v>
      </c>
      <c r="CZ161" s="66">
        <f t="shared" si="55"/>
        <v>0.254</v>
      </c>
      <c r="DA161" s="66" t="str">
        <f t="shared" si="56"/>
        <v>x̅</v>
      </c>
    </row>
    <row r="162" spans="1:105" ht="16" x14ac:dyDescent="0.2">
      <c r="A162"/>
      <c r="B162" s="30"/>
      <c r="C162" s="26"/>
      <c r="D162" s="66"/>
      <c r="E162" s="26">
        <f t="shared" si="71"/>
        <v>1</v>
      </c>
      <c r="F162" s="26">
        <f t="shared" si="78"/>
        <v>-0.09</v>
      </c>
      <c r="G162" s="100">
        <v>1</v>
      </c>
      <c r="H162" s="104">
        <f t="shared" si="74"/>
        <v>0.44824049374179142</v>
      </c>
      <c r="I162" s="83" t="str">
        <f t="shared" si="72"/>
        <v>+0.45</v>
      </c>
      <c r="J162" s="8"/>
      <c r="K162" s="30"/>
      <c r="L162" s="30"/>
      <c r="M162" s="30"/>
      <c r="N162" s="30"/>
      <c r="O162" s="30"/>
      <c r="P162" s="30"/>
      <c r="Q162" s="30"/>
      <c r="R162" s="30"/>
      <c r="S162" s="38">
        <f t="shared" si="65"/>
        <v>1.6666666666666652</v>
      </c>
      <c r="T162" s="78">
        <f t="shared" si="42"/>
        <v>0.10029608984947837</v>
      </c>
      <c r="U162" s="78" t="e" cm="1">
        <f t="array" ref="U162">_xlfn.IFS(
    FALSE, N("Check if X1 shading is ON"),
    $U$48&lt;&gt;"x", NA(),
    FALSE, N("Check if case is 'LEFT' and x axis value less than z score"),
    AND($F$67 = "LEFT", $S162 &lt; IF($J$67="", 0, $J$67)), $T162,
    FALSE, N("Check if case is 'RIGHT' and x axis value greater than z score"),
    AND($F$67 = "RIGHT", $S162 &gt; IF($J$67="", 0, $J$67)), $T162,
    FALSE, N("Check if case is 'TWO' and both directions"),
    AND(
        $F$67 = "TWO",
        OR($S162 &lt; -ABS($J$67), $S162 &gt; ABS($J$68))
    ), $T162,
    FALSE, N("Default case: Return NA()"),
    TRUE, NA()
)</f>
        <v>#N/A</v>
      </c>
      <c r="V162" s="78" t="e" cm="1">
        <f t="array" ref="V162">_xlfn.IFS(
    FALSE, N("Check if X1 shading is ON"),
    $U$48&lt;&gt;"x", NA(),
    FALSE, N("Check if case is 'LEFT' and x axis value less than z score"),
    AND($F$68 = "LEFT", $S162 &lt; IF($J$68="", 0, $J$68)), $T162,
    FALSE, N("Check if case is 'RIGHT' and x axis value greater than z score"),
    AND($F$68 = "RIGHT", $S162 &gt; IF($J$68="", 0, $J$68)), $T162,
    FALSE, N("Default case: Return NA()"),
    TRUE, NA()
)</f>
        <v>#N/A</v>
      </c>
      <c r="W162" s="78" t="e" cm="1">
        <f t="array" ref="W162">_xlfn.IFS(
    FALSE, N("Check if X1 shading is ON"),
    $W$48&lt;&gt;"x", NA(),
    FALSE, N("Check if case is 'LEFT' and x axis value less than z score"),
    AND($F$71 = "LEFT", $S162 &lt; IF($J$71="", 0, $J$71)), $T162,
    FALSE, N("Check if case is 'RIGHT' and x axis value greater than z score"),
    AND($F$71 = "RIGHT", $S162 &gt; IF($J$71="", 0, $J$71)), $T162,
    FALSE, N("Check if case is 'TWO' and both directions"),
    AND(
        $F$71 = "TWO",
        OR($S162 &lt; -ABS($J$71), $S162 &gt; ABS($J$71))
    ), $T162,
    FALSE, N("Default case: Return NA()"),
    TRUE, NA()
)</f>
        <v>#N/A</v>
      </c>
      <c r="X162" s="30"/>
      <c r="Y162" s="66">
        <v>-0.50000000000000222</v>
      </c>
      <c r="Z162" s="66">
        <v>0.254</v>
      </c>
      <c r="AA162" s="66">
        <f t="shared" si="54"/>
        <v>0.254</v>
      </c>
      <c r="AB162" s="66" t="str">
        <f t="shared" si="53"/>
        <v>x̅</v>
      </c>
      <c r="CA162" s="30"/>
      <c r="CB162" s="26"/>
      <c r="CC162" s="66"/>
      <c r="CD162" s="26">
        <f t="shared" si="73"/>
        <v>0</v>
      </c>
      <c r="CE162" s="26">
        <f t="shared" si="75"/>
        <v>-0.09</v>
      </c>
      <c r="CF162" s="100">
        <v>0</v>
      </c>
      <c r="CG162" s="104">
        <f t="shared" si="76"/>
        <v>0</v>
      </c>
      <c r="CH162" s="83" t="str">
        <f t="shared" si="77"/>
        <v>0</v>
      </c>
      <c r="CI162" s="8"/>
      <c r="CJ162" s="30"/>
      <c r="CK162" s="30"/>
      <c r="CL162" s="30"/>
      <c r="CM162" s="30"/>
      <c r="CN162" s="30"/>
      <c r="CO162" s="30"/>
      <c r="CP162" s="30"/>
      <c r="CQ162" s="30"/>
      <c r="CR162" s="38">
        <f t="shared" si="70"/>
        <v>1.6249999999999984</v>
      </c>
      <c r="CS162" s="78">
        <f t="shared" si="68"/>
        <v>0.10701904071054189</v>
      </c>
      <c r="CT162" s="78" t="e" cm="1">
        <f t="array" ref="CT162">_xlfn.IFS(
    FALSE, N("Check if X1 shading is ON"),
    $CT$49&lt;&gt;"x", NA(),
    FALSE, N("Check if case is 'LEFT' and x axis value less than z score"),
    AND($CE$68 = "LEFT", $CR162 &lt; IF($CI$68="", 0, $CI$68)), $CS162,
    FALSE, N("Check if case is 'RIGHT' and x axis value greater than z score"),
    AND($CE$68 = "RIGHT", $CR162 &gt; IF($CI$68="", 0, $CI$68)), $CS162,
    FALSE, N("Check if case is 'TWO' and both directions"),
    AND(
        $CE$68 = "TWO",
        OR($CR162 &lt; -ABS($CI$68), $CR162 &gt; ABS($CI$69))
    ), $CS162,
    FALSE, N("Default case: Return NA()"),
    TRUE, NA()
)</f>
        <v>#N/A</v>
      </c>
      <c r="CU162" s="78" t="e" cm="1">
        <f t="array" ref="CU162">_xlfn.IFS(
    FALSE, N("Check if X1 shading is ON"),
    $CT$49&lt;&gt;"x", NA(),
    FALSE, N("Check if case is 'LEFT' and x axis value less than z score"),
    AND($CE$69 = "LEFT", $CR162 &lt; IF($CI$69="", 0, $CI$69)), $CS162,
    FALSE, N("Check if case is 'RIGHT' and x axis value greater than z score"),
    AND($CE$69 = "RIGHT", $CR162 &gt; IF($CI$69="", 0, $CI$69)), $CS162,
    FALSE, N("Default case: Return NA()"),
    TRUE, NA()
)</f>
        <v>#N/A</v>
      </c>
      <c r="CV162" s="78" t="e" cm="1">
        <f t="array" ref="CV162">_xlfn.IFS(
    FALSE, N("Check if X1 shading is ON"),
    $CV$49&lt;&gt;"x", NA(),
    FALSE, N("Check if case is 'LEFT' and x axis value less than z score"),
    AND($CE$72 = "LEFT", $CR162 &lt; IF($CI$72="", 0, $CI$72)), $CS162,
    FALSE, N("Check if case is 'RIGHT' and x axis value greater than z score"),
    AND($CE$72 = "RIGHT", $CR162 &gt; IF($CI$72="", 0, $CI$72)), $CS162,
    FALSE, N("Check if case is 'TWO' and both directions"),
    AND(
        $CE$72 = "TWO",
        OR($CR162 &lt; -ABS($CI$72), $CR162 &gt; ABS($CI$72))
    ), $CS162,
    FALSE, N("Default case: Return NA()"),
    TRUE, NA()
)</f>
        <v>#N/A</v>
      </c>
      <c r="CW162" s="30"/>
      <c r="CX162" s="66">
        <v>-0.66666666666666874</v>
      </c>
      <c r="CY162" s="66">
        <v>0.254</v>
      </c>
      <c r="CZ162" s="66">
        <f t="shared" si="55"/>
        <v>0.254</v>
      </c>
      <c r="DA162" s="66" t="str">
        <f t="shared" si="56"/>
        <v>x̅</v>
      </c>
    </row>
    <row r="163" spans="1:105" ht="16" x14ac:dyDescent="0.2">
      <c r="A163"/>
      <c r="B163" s="30"/>
      <c r="C163" s="26"/>
      <c r="D163" s="66"/>
      <c r="E163" s="26">
        <f>E120</f>
        <v>2</v>
      </c>
      <c r="F163" s="26">
        <f>F162</f>
        <v>-0.09</v>
      </c>
      <c r="G163" s="100">
        <v>2</v>
      </c>
      <c r="H163" s="104">
        <f t="shared" si="74"/>
        <v>0.89648098748358285</v>
      </c>
      <c r="I163" s="83" t="str">
        <f t="shared" si="72"/>
        <v>+0.90</v>
      </c>
      <c r="J163" s="8"/>
      <c r="K163" s="30"/>
      <c r="L163" s="30"/>
      <c r="M163" s="30"/>
      <c r="N163" s="30"/>
      <c r="O163" s="30"/>
      <c r="P163" s="30"/>
      <c r="Q163" s="30"/>
      <c r="R163" s="30"/>
      <c r="S163" s="38">
        <f t="shared" si="65"/>
        <v>1.7083333333333319</v>
      </c>
      <c r="T163" s="78">
        <f t="shared" si="42"/>
        <v>9.3868438952044511E-2</v>
      </c>
      <c r="U163" s="78" t="e" cm="1">
        <f t="array" ref="U163">_xlfn.IFS(
    FALSE, N("Check if X1 shading is ON"),
    $U$48&lt;&gt;"x", NA(),
    FALSE, N("Check if case is 'LEFT' and x axis value less than z score"),
    AND($F$67 = "LEFT", $S163 &lt; IF($J$67="", 0, $J$67)), $T163,
    FALSE, N("Check if case is 'RIGHT' and x axis value greater than z score"),
    AND($F$67 = "RIGHT", $S163 &gt; IF($J$67="", 0, $J$67)), $T163,
    FALSE, N("Check if case is 'TWO' and both directions"),
    AND(
        $F$67 = "TWO",
        OR($S163 &lt; -ABS($J$67), $S163 &gt; ABS($J$68))
    ), $T163,
    FALSE, N("Default case: Return NA()"),
    TRUE, NA()
)</f>
        <v>#N/A</v>
      </c>
      <c r="V163" s="78" t="e" cm="1">
        <f t="array" ref="V163">_xlfn.IFS(
    FALSE, N("Check if X1 shading is ON"),
    $U$48&lt;&gt;"x", NA(),
    FALSE, N("Check if case is 'LEFT' and x axis value less than z score"),
    AND($F$68 = "LEFT", $S163 &lt; IF($J$68="", 0, $J$68)), $T163,
    FALSE, N("Check if case is 'RIGHT' and x axis value greater than z score"),
    AND($F$68 = "RIGHT", $S163 &gt; IF($J$68="", 0, $J$68)), $T163,
    FALSE, N("Default case: Return NA()"),
    TRUE, NA()
)</f>
        <v>#N/A</v>
      </c>
      <c r="W163" s="78" t="e" cm="1">
        <f t="array" ref="W163">_xlfn.IFS(
    FALSE, N("Check if X1 shading is ON"),
    $W$48&lt;&gt;"x", NA(),
    FALSE, N("Check if case is 'LEFT' and x axis value less than z score"),
    AND($F$71 = "LEFT", $S163 &lt; IF($J$71="", 0, $J$71)), $T163,
    FALSE, N("Check if case is 'RIGHT' and x axis value greater than z score"),
    AND($F$71 = "RIGHT", $S163 &gt; IF($J$71="", 0, $J$71)), $T163,
    FALSE, N("Check if case is 'TWO' and both directions"),
    AND(
        $F$71 = "TWO",
        OR($S163 &lt; -ABS($J$71), $S163 &gt; ABS($J$71))
    ), $T163,
    FALSE, N("Default case: Return NA()"),
    TRUE, NA()
)</f>
        <v>#N/A</v>
      </c>
      <c r="X163" s="30"/>
      <c r="Y163" s="66">
        <v>-0.33333333333333548</v>
      </c>
      <c r="Z163" s="66">
        <v>0.254</v>
      </c>
      <c r="AA163" s="66">
        <f t="shared" si="54"/>
        <v>0.254</v>
      </c>
      <c r="AB163" s="66" t="str">
        <f t="shared" si="53"/>
        <v>x̅</v>
      </c>
      <c r="BX163" s="4" t="s">
        <v>9</v>
      </c>
      <c r="CA163" s="30"/>
      <c r="CB163" s="26"/>
      <c r="CC163" s="66"/>
      <c r="CD163" s="26">
        <f t="shared" si="73"/>
        <v>1</v>
      </c>
      <c r="CE163" s="26">
        <f t="shared" si="75"/>
        <v>-0.09</v>
      </c>
      <c r="CF163" s="100">
        <v>1</v>
      </c>
      <c r="CG163" s="104">
        <f t="shared" si="76"/>
        <v>0.44824049374179142</v>
      </c>
      <c r="CH163" s="83" t="str">
        <f t="shared" si="77"/>
        <v>+0.45</v>
      </c>
      <c r="CI163" s="8"/>
      <c r="CJ163" s="30"/>
      <c r="CK163" s="30"/>
      <c r="CL163" s="30"/>
      <c r="CM163" s="30"/>
      <c r="CN163" s="30"/>
      <c r="CO163" s="30"/>
      <c r="CP163" s="30"/>
      <c r="CQ163" s="30"/>
      <c r="CR163" s="38">
        <f t="shared" si="70"/>
        <v>1.6666666666666652</v>
      </c>
      <c r="CS163" s="78">
        <f t="shared" si="68"/>
        <v>0.10029608984947837</v>
      </c>
      <c r="CT163" s="78" t="e" cm="1">
        <f t="array" ref="CT163">_xlfn.IFS(
    FALSE, N("Check if X1 shading is ON"),
    $CT$49&lt;&gt;"x", NA(),
    FALSE, N("Check if case is 'LEFT' and x axis value less than z score"),
    AND($CE$68 = "LEFT", $CR163 &lt; IF($CI$68="", 0, $CI$68)), $CS163,
    FALSE, N("Check if case is 'RIGHT' and x axis value greater than z score"),
    AND($CE$68 = "RIGHT", $CR163 &gt; IF($CI$68="", 0, $CI$68)), $CS163,
    FALSE, N("Check if case is 'TWO' and both directions"),
    AND(
        $CE$68 = "TWO",
        OR($CR163 &lt; -ABS($CI$68), $CR163 &gt; ABS($CI$69))
    ), $CS163,
    FALSE, N("Default case: Return NA()"),
    TRUE, NA()
)</f>
        <v>#N/A</v>
      </c>
      <c r="CU163" s="78" t="e" cm="1">
        <f t="array" ref="CU163">_xlfn.IFS(
    FALSE, N("Check if X1 shading is ON"),
    $CT$49&lt;&gt;"x", NA(),
    FALSE, N("Check if case is 'LEFT' and x axis value less than z score"),
    AND($CE$69 = "LEFT", $CR163 &lt; IF($CI$69="", 0, $CI$69)), $CS163,
    FALSE, N("Check if case is 'RIGHT' and x axis value greater than z score"),
    AND($CE$69 = "RIGHT", $CR163 &gt; IF($CI$69="", 0, $CI$69)), $CS163,
    FALSE, N("Default case: Return NA()"),
    TRUE, NA()
)</f>
        <v>#N/A</v>
      </c>
      <c r="CV163" s="78" t="e" cm="1">
        <f t="array" ref="CV163">_xlfn.IFS(
    FALSE, N("Check if X1 shading is ON"),
    $CV$49&lt;&gt;"x", NA(),
    FALSE, N("Check if case is 'LEFT' and x axis value less than z score"),
    AND($CE$72 = "LEFT", $CR163 &lt; IF($CI$72="", 0, $CI$72)), $CS163,
    FALSE, N("Check if case is 'RIGHT' and x axis value greater than z score"),
    AND($CE$72 = "RIGHT", $CR163 &gt; IF($CI$72="", 0, $CI$72)), $CS163,
    FALSE, N("Check if case is 'TWO' and both directions"),
    AND(
        $CE$72 = "TWO",
        OR($CR163 &lt; -ABS($CI$72), $CR163 &gt; ABS($CI$72))
    ), $CS163,
    FALSE, N("Default case: Return NA()"),
    TRUE, NA()
)</f>
        <v>#N/A</v>
      </c>
      <c r="CW163" s="30"/>
      <c r="CX163" s="66">
        <v>-0.50000000000000222</v>
      </c>
      <c r="CY163" s="66">
        <v>0.254</v>
      </c>
      <c r="CZ163" s="66">
        <f t="shared" si="55"/>
        <v>0.254</v>
      </c>
      <c r="DA163" s="66" t="str">
        <f t="shared" si="56"/>
        <v>x̅</v>
      </c>
    </row>
    <row r="164" spans="1:105" ht="16" x14ac:dyDescent="0.2">
      <c r="A164"/>
      <c r="B164" s="30"/>
      <c r="C164" s="26"/>
      <c r="D164" s="66"/>
      <c r="E164" s="26">
        <f>E121</f>
        <v>3</v>
      </c>
      <c r="F164" s="26">
        <f>F163</f>
        <v>-0.09</v>
      </c>
      <c r="G164" s="100">
        <v>3</v>
      </c>
      <c r="H164" s="104">
        <f t="shared" si="74"/>
        <v>1.3447214812253743</v>
      </c>
      <c r="I164" s="83" t="str">
        <f t="shared" si="72"/>
        <v>+1.34</v>
      </c>
      <c r="J164" s="30"/>
      <c r="K164" s="30"/>
      <c r="L164" s="30"/>
      <c r="M164" s="30"/>
      <c r="N164" s="30"/>
      <c r="O164" s="30"/>
      <c r="P164" s="30"/>
      <c r="Q164" s="30"/>
      <c r="R164" s="30"/>
      <c r="S164" s="38">
        <f t="shared" si="65"/>
        <v>1.7499999999999987</v>
      </c>
      <c r="T164" s="78">
        <f t="shared" si="42"/>
        <v>8.773565453914281E-2</v>
      </c>
      <c r="U164" s="78" t="e" cm="1">
        <f t="array" ref="U164">_xlfn.IFS(
    FALSE, N("Check if X1 shading is ON"),
    $U$48&lt;&gt;"x", NA(),
    FALSE, N("Check if case is 'LEFT' and x axis value less than z score"),
    AND($F$67 = "LEFT", $S164 &lt; IF($J$67="", 0, $J$67)), $T164,
    FALSE, N("Check if case is 'RIGHT' and x axis value greater than z score"),
    AND($F$67 = "RIGHT", $S164 &gt; IF($J$67="", 0, $J$67)), $T164,
    FALSE, N("Check if case is 'TWO' and both directions"),
    AND(
        $F$67 = "TWO",
        OR($S164 &lt; -ABS($J$67), $S164 &gt; ABS($J$68))
    ), $T164,
    FALSE, N("Default case: Return NA()"),
    TRUE, NA()
)</f>
        <v>#N/A</v>
      </c>
      <c r="V164" s="78" t="e" cm="1">
        <f t="array" ref="V164">_xlfn.IFS(
    FALSE, N("Check if X1 shading is ON"),
    $U$48&lt;&gt;"x", NA(),
    FALSE, N("Check if case is 'LEFT' and x axis value less than z score"),
    AND($F$68 = "LEFT", $S164 &lt; IF($J$68="", 0, $J$68)), $T164,
    FALSE, N("Check if case is 'RIGHT' and x axis value greater than z score"),
    AND($F$68 = "RIGHT", $S164 &gt; IF($J$68="", 0, $J$68)), $T164,
    FALSE, N("Default case: Return NA()"),
    TRUE, NA()
)</f>
        <v>#N/A</v>
      </c>
      <c r="W164" s="78" t="e" cm="1">
        <f t="array" ref="W164">_xlfn.IFS(
    FALSE, N("Check if X1 shading is ON"),
    $W$48&lt;&gt;"x", NA(),
    FALSE, N("Check if case is 'LEFT' and x axis value less than z score"),
    AND($F$71 = "LEFT", $S164 &lt; IF($J$71="", 0, $J$71)), $T164,
    FALSE, N("Check if case is 'RIGHT' and x axis value greater than z score"),
    AND($F$71 = "RIGHT", $S164 &gt; IF($J$71="", 0, $J$71)), $T164,
    FALSE, N("Check if case is 'TWO' and both directions"),
    AND(
        $F$71 = "TWO",
        OR($S164 &lt; -ABS($J$71), $S164 &gt; ABS($J$71))
    ), $T164,
    FALSE, N("Default case: Return NA()"),
    TRUE, NA()
)</f>
        <v>#N/A</v>
      </c>
      <c r="X164" s="30"/>
      <c r="Y164" s="66">
        <v>-0.16666666666666879</v>
      </c>
      <c r="Z164" s="66">
        <v>0.254</v>
      </c>
      <c r="AA164" s="66">
        <f t="shared" si="54"/>
        <v>0.254</v>
      </c>
      <c r="AB164" s="66" t="str">
        <f t="shared" ref="AB164:AB197" si="79">IF($I$66="","",$I$66)</f>
        <v>x̅</v>
      </c>
      <c r="BX164" s="3">
        <v>76</v>
      </c>
      <c r="CA164" s="30"/>
      <c r="CB164" s="26"/>
      <c r="CC164" s="66"/>
      <c r="CD164" s="26">
        <f t="shared" si="73"/>
        <v>2</v>
      </c>
      <c r="CE164" s="26">
        <f t="shared" si="75"/>
        <v>-0.09</v>
      </c>
      <c r="CF164" s="100">
        <v>2</v>
      </c>
      <c r="CG164" s="104">
        <f t="shared" si="76"/>
        <v>0.89648098748358285</v>
      </c>
      <c r="CH164" s="83" t="str">
        <f t="shared" si="77"/>
        <v>+0.90</v>
      </c>
      <c r="CI164" s="8"/>
      <c r="CJ164" s="30"/>
      <c r="CK164" s="30"/>
      <c r="CL164" s="30"/>
      <c r="CM164" s="30"/>
      <c r="CN164" s="30"/>
      <c r="CO164" s="30"/>
      <c r="CP164" s="30"/>
      <c r="CQ164" s="30"/>
      <c r="CR164" s="38">
        <f t="shared" si="70"/>
        <v>1.7083333333333319</v>
      </c>
      <c r="CS164" s="78">
        <f t="shared" si="68"/>
        <v>9.3868438952044511E-2</v>
      </c>
      <c r="CT164" s="78" t="e" cm="1">
        <f t="array" ref="CT164">_xlfn.IFS(
    FALSE, N("Check if X1 shading is ON"),
    $CT$49&lt;&gt;"x", NA(),
    FALSE, N("Check if case is 'LEFT' and x axis value less than z score"),
    AND($CE$68 = "LEFT", $CR164 &lt; IF($CI$68="", 0, $CI$68)), $CS164,
    FALSE, N("Check if case is 'RIGHT' and x axis value greater than z score"),
    AND($CE$68 = "RIGHT", $CR164 &gt; IF($CI$68="", 0, $CI$68)), $CS164,
    FALSE, N("Check if case is 'TWO' and both directions"),
    AND(
        $CE$68 = "TWO",
        OR($CR164 &lt; -ABS($CI$68), $CR164 &gt; ABS($CI$69))
    ), $CS164,
    FALSE, N("Default case: Return NA()"),
    TRUE, NA()
)</f>
        <v>#N/A</v>
      </c>
      <c r="CU164" s="78" t="e" cm="1">
        <f t="array" ref="CU164">_xlfn.IFS(
    FALSE, N("Check if X1 shading is ON"),
    $CT$49&lt;&gt;"x", NA(),
    FALSE, N("Check if case is 'LEFT' and x axis value less than z score"),
    AND($CE$69 = "LEFT", $CR164 &lt; IF($CI$69="", 0, $CI$69)), $CS164,
    FALSE, N("Check if case is 'RIGHT' and x axis value greater than z score"),
    AND($CE$69 = "RIGHT", $CR164 &gt; IF($CI$69="", 0, $CI$69)), $CS164,
    FALSE, N("Default case: Return NA()"),
    TRUE, NA()
)</f>
        <v>#N/A</v>
      </c>
      <c r="CV164" s="78" t="e" cm="1">
        <f t="array" ref="CV164">_xlfn.IFS(
    FALSE, N("Check if X1 shading is ON"),
    $CV$49&lt;&gt;"x", NA(),
    FALSE, N("Check if case is 'LEFT' and x axis value less than z score"),
    AND($CE$72 = "LEFT", $CR164 &lt; IF($CI$72="", 0, $CI$72)), $CS164,
    FALSE, N("Check if case is 'RIGHT' and x axis value greater than z score"),
    AND($CE$72 = "RIGHT", $CR164 &gt; IF($CI$72="", 0, $CI$72)), $CS164,
    FALSE, N("Check if case is 'TWO' and both directions"),
    AND(
        $CE$72 = "TWO",
        OR($CR164 &lt; -ABS($CI$72), $CR164 &gt; ABS($CI$72))
    ), $CS164,
    FALSE, N("Default case: Return NA()"),
    TRUE, NA()
)</f>
        <v>#N/A</v>
      </c>
      <c r="CW164" s="30"/>
      <c r="CX164" s="66">
        <v>-0.33333333333333548</v>
      </c>
      <c r="CY164" s="66">
        <v>0.254</v>
      </c>
      <c r="CZ164" s="66">
        <f t="shared" si="55"/>
        <v>0.254</v>
      </c>
      <c r="DA164" s="66" t="str">
        <f t="shared" si="56"/>
        <v>x̅</v>
      </c>
    </row>
    <row r="165" spans="1:105" ht="19" x14ac:dyDescent="0.25">
      <c r="A165"/>
      <c r="B165" s="30"/>
      <c r="C165" s="77" t="s">
        <v>88</v>
      </c>
      <c r="D165" s="66"/>
      <c r="E165" s="66"/>
      <c r="F165" s="26"/>
      <c r="G165" s="26"/>
      <c r="H165" s="26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8">
        <f t="shared" si="65"/>
        <v>1.7916666666666654</v>
      </c>
      <c r="T165" s="78">
        <f t="shared" si="42"/>
        <v>8.1895858510748709E-2</v>
      </c>
      <c r="U165" s="78" t="e" cm="1">
        <f t="array" ref="U165">_xlfn.IFS(
    FALSE, N("Check if X1 shading is ON"),
    $U$48&lt;&gt;"x", NA(),
    FALSE, N("Check if case is 'LEFT' and x axis value less than z score"),
    AND($F$67 = "LEFT", $S165 &lt; IF($J$67="", 0, $J$67)), $T165,
    FALSE, N("Check if case is 'RIGHT' and x axis value greater than z score"),
    AND($F$67 = "RIGHT", $S165 &gt; IF($J$67="", 0, $J$67)), $T165,
    FALSE, N("Check if case is 'TWO' and both directions"),
    AND(
        $F$67 = "TWO",
        OR($S165 &lt; -ABS($J$67), $S165 &gt; ABS($J$68))
    ), $T165,
    FALSE, N("Default case: Return NA()"),
    TRUE, NA()
)</f>
        <v>#N/A</v>
      </c>
      <c r="V165" s="78" t="e" cm="1">
        <f t="array" ref="V165">_xlfn.IFS(
    FALSE, N("Check if X1 shading is ON"),
    $U$48&lt;&gt;"x", NA(),
    FALSE, N("Check if case is 'LEFT' and x axis value less than z score"),
    AND($F$68 = "LEFT", $S165 &lt; IF($J$68="", 0, $J$68)), $T165,
    FALSE, N("Check if case is 'RIGHT' and x axis value greater than z score"),
    AND($F$68 = "RIGHT", $S165 &gt; IF($J$68="", 0, $J$68)), $T165,
    FALSE, N("Default case: Return NA()"),
    TRUE, NA()
)</f>
        <v>#N/A</v>
      </c>
      <c r="W165" s="78" t="e" cm="1">
        <f t="array" ref="W165">_xlfn.IFS(
    FALSE, N("Check if X1 shading is ON"),
    $W$48&lt;&gt;"x", NA(),
    FALSE, N("Check if case is 'LEFT' and x axis value less than z score"),
    AND($F$71 = "LEFT", $S165 &lt; IF($J$71="", 0, $J$71)), $T165,
    FALSE, N("Check if case is 'RIGHT' and x axis value greater than z score"),
    AND($F$71 = "RIGHT", $S165 &gt; IF($J$71="", 0, $J$71)), $T165,
    FALSE, N("Check if case is 'TWO' and both directions"),
    AND(
        $F$71 = "TWO",
        OR($S165 &lt; -ABS($J$71), $S165 &gt; ABS($J$71))
    ), $T165,
    FALSE, N("Default case: Return NA()"),
    TRUE, NA()
)</f>
        <v>#N/A</v>
      </c>
      <c r="X165" s="30"/>
      <c r="Y165" s="66">
        <v>0.16666666666666449</v>
      </c>
      <c r="Z165" s="66">
        <v>0.254</v>
      </c>
      <c r="AA165" s="66">
        <f t="shared" si="54"/>
        <v>0.254</v>
      </c>
      <c r="AB165" s="66" t="str">
        <f t="shared" si="79"/>
        <v>x̅</v>
      </c>
      <c r="BX165" s="3">
        <v>83</v>
      </c>
      <c r="CA165" s="30"/>
      <c r="CB165" s="26"/>
      <c r="CC165" s="66"/>
      <c r="CD165" s="26">
        <f t="shared" si="73"/>
        <v>3</v>
      </c>
      <c r="CE165" s="26">
        <f t="shared" si="75"/>
        <v>-0.09</v>
      </c>
      <c r="CF165" s="100">
        <v>3</v>
      </c>
      <c r="CG165" s="104">
        <f t="shared" si="76"/>
        <v>1.3447214812253743</v>
      </c>
      <c r="CH165" s="83" t="str">
        <f t="shared" si="77"/>
        <v>+1.34</v>
      </c>
      <c r="CI165" s="30"/>
      <c r="CJ165" s="30"/>
      <c r="CK165" s="30"/>
      <c r="CL165" s="30"/>
      <c r="CM165" s="30"/>
      <c r="CN165" s="30"/>
      <c r="CO165" s="30"/>
      <c r="CP165" s="30"/>
      <c r="CQ165" s="30"/>
      <c r="CR165" s="38">
        <f t="shared" si="70"/>
        <v>1.7499999999999987</v>
      </c>
      <c r="CS165" s="78">
        <f t="shared" si="68"/>
        <v>8.773565453914281E-2</v>
      </c>
      <c r="CT165" s="78" t="e" cm="1">
        <f t="array" ref="CT165">_xlfn.IFS(
    FALSE, N("Check if X1 shading is ON"),
    $CT$49&lt;&gt;"x", NA(),
    FALSE, N("Check if case is 'LEFT' and x axis value less than z score"),
    AND($CE$68 = "LEFT", $CR165 &lt; IF($CI$68="", 0, $CI$68)), $CS165,
    FALSE, N("Check if case is 'RIGHT' and x axis value greater than z score"),
    AND($CE$68 = "RIGHT", $CR165 &gt; IF($CI$68="", 0, $CI$68)), $CS165,
    FALSE, N("Check if case is 'TWO' and both directions"),
    AND(
        $CE$68 = "TWO",
        OR($CR165 &lt; -ABS($CI$68), $CR165 &gt; ABS($CI$69))
    ), $CS165,
    FALSE, N("Default case: Return NA()"),
    TRUE, NA()
)</f>
        <v>#N/A</v>
      </c>
      <c r="CU165" s="78" t="e" cm="1">
        <f t="array" ref="CU165">_xlfn.IFS(
    FALSE, N("Check if X1 shading is ON"),
    $CT$49&lt;&gt;"x", NA(),
    FALSE, N("Check if case is 'LEFT' and x axis value less than z score"),
    AND($CE$69 = "LEFT", $CR165 &lt; IF($CI$69="", 0, $CI$69)), $CS165,
    FALSE, N("Check if case is 'RIGHT' and x axis value greater than z score"),
    AND($CE$69 = "RIGHT", $CR165 &gt; IF($CI$69="", 0, $CI$69)), $CS165,
    FALSE, N("Default case: Return NA()"),
    TRUE, NA()
)</f>
        <v>#N/A</v>
      </c>
      <c r="CV165" s="78" t="e" cm="1">
        <f t="array" ref="CV165">_xlfn.IFS(
    FALSE, N("Check if X1 shading is ON"),
    $CV$49&lt;&gt;"x", NA(),
    FALSE, N("Check if case is 'LEFT' and x axis value less than z score"),
    AND($CE$72 = "LEFT", $CR165 &lt; IF($CI$72="", 0, $CI$72)), $CS165,
    FALSE, N("Check if case is 'RIGHT' and x axis value greater than z score"),
    AND($CE$72 = "RIGHT", $CR165 &gt; IF($CI$72="", 0, $CI$72)), $CS165,
    FALSE, N("Check if case is 'TWO' and both directions"),
    AND(
        $CE$72 = "TWO",
        OR($CR165 &lt; -ABS($CI$72), $CR165 &gt; ABS($CI$72))
    ), $CS165,
    FALSE, N("Default case: Return NA()"),
    TRUE, NA()
)</f>
        <v>#N/A</v>
      </c>
      <c r="CW165" s="30"/>
      <c r="CX165" s="66">
        <v>-0.16666666666666879</v>
      </c>
      <c r="CY165" s="66">
        <v>0.254</v>
      </c>
      <c r="CZ165" s="66">
        <f t="shared" ref="CZ165:CZ196" si="80">IF($CZ$3="x",CY165,NA())</f>
        <v>0.254</v>
      </c>
      <c r="DA165" s="66" t="str">
        <f t="shared" ref="DA165:DA198" si="81">IF($CH$67="","",$CH$67)</f>
        <v>x̅</v>
      </c>
    </row>
    <row r="166" spans="1:105" ht="19" x14ac:dyDescent="0.25">
      <c r="A166"/>
      <c r="B166" s="30"/>
      <c r="C166" s="35" t="s">
        <v>40</v>
      </c>
      <c r="D166" s="70" t="s">
        <v>41</v>
      </c>
      <c r="E166" s="64" t="str">
        <f>LEFT(C165,6)&amp;" "&amp;$D$67&amp;" axis"</f>
        <v>X3 raw T x̅ axis</v>
      </c>
      <c r="F166" s="64" t="str">
        <f>$D$62&amp;" y"</f>
        <v>T x̅ y</v>
      </c>
      <c r="G166" s="35" t="str">
        <f>$D$62&amp;" raw labels"</f>
        <v>T x̅ raw labels</v>
      </c>
      <c r="H166" s="26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8">
        <f t="shared" si="65"/>
        <v>1.8333333333333321</v>
      </c>
      <c r="T166" s="78">
        <f t="shared" si="42"/>
        <v>7.6345859429669094E-2</v>
      </c>
      <c r="U166" s="78" t="e" cm="1">
        <f t="array" ref="U166">_xlfn.IFS(
    FALSE, N("Check if X1 shading is ON"),
    $U$48&lt;&gt;"x", NA(),
    FALSE, N("Check if case is 'LEFT' and x axis value less than z score"),
    AND($F$67 = "LEFT", $S166 &lt; IF($J$67="", 0, $J$67)), $T166,
    FALSE, N("Check if case is 'RIGHT' and x axis value greater than z score"),
    AND($F$67 = "RIGHT", $S166 &gt; IF($J$67="", 0, $J$67)), $T166,
    FALSE, N("Check if case is 'TWO' and both directions"),
    AND(
        $F$67 = "TWO",
        OR($S166 &lt; -ABS($J$67), $S166 &gt; ABS($J$68))
    ), $T166,
    FALSE, N("Default case: Return NA()"),
    TRUE, NA()
)</f>
        <v>#N/A</v>
      </c>
      <c r="V166" s="78" t="e" cm="1">
        <f t="array" ref="V166">_xlfn.IFS(
    FALSE, N("Check if X1 shading is ON"),
    $U$48&lt;&gt;"x", NA(),
    FALSE, N("Check if case is 'LEFT' and x axis value less than z score"),
    AND($F$68 = "LEFT", $S166 &lt; IF($J$68="", 0, $J$68)), $T166,
    FALSE, N("Check if case is 'RIGHT' and x axis value greater than z score"),
    AND($F$68 = "RIGHT", $S166 &gt; IF($J$68="", 0, $J$68)), $T166,
    FALSE, N("Default case: Return NA()"),
    TRUE, NA()
)</f>
        <v>#N/A</v>
      </c>
      <c r="W166" s="78" t="e" cm="1">
        <f t="array" ref="W166">_xlfn.IFS(
    FALSE, N("Check if X1 shading is ON"),
    $W$48&lt;&gt;"x", NA(),
    FALSE, N("Check if case is 'LEFT' and x axis value less than z score"),
    AND($F$71 = "LEFT", $S166 &lt; IF($J$71="", 0, $J$71)), $T166,
    FALSE, N("Check if case is 'RIGHT' and x axis value greater than z score"),
    AND($F$71 = "RIGHT", $S166 &gt; IF($J$71="", 0, $J$71)), $T166,
    FALSE, N("Check if case is 'TWO' and both directions"),
    AND(
        $F$71 = "TWO",
        OR($S166 &lt; -ABS($J$71), $S166 &gt; ABS($J$71))
    ), $T166,
    FALSE, N("Default case: Return NA()"),
    TRUE, NA()
)</f>
        <v>#N/A</v>
      </c>
      <c r="X166" s="30"/>
      <c r="Y166" s="66">
        <v>0.33333333333333115</v>
      </c>
      <c r="Z166" s="66">
        <v>0.254</v>
      </c>
      <c r="AA166" s="66">
        <f t="shared" si="54"/>
        <v>0.254</v>
      </c>
      <c r="AB166" s="66" t="str">
        <f t="shared" si="79"/>
        <v>x̅</v>
      </c>
      <c r="AD166" s="4" t="s">
        <v>9</v>
      </c>
      <c r="AE166" s="5"/>
      <c r="AF166" s="5"/>
      <c r="AG166" s="5"/>
      <c r="AH166" s="5"/>
      <c r="AI166" s="6"/>
      <c r="AJ166" s="6"/>
      <c r="AK166" s="5"/>
      <c r="AL166" s="5"/>
      <c r="AM166" s="9"/>
      <c r="AN166" s="9"/>
      <c r="BX166" s="3">
        <v>79</v>
      </c>
      <c r="CA166" s="30"/>
      <c r="CB166" s="77" t="s">
        <v>88</v>
      </c>
      <c r="CC166" s="66"/>
      <c r="CD166" s="66"/>
      <c r="CE166" s="26"/>
      <c r="CF166" s="26"/>
      <c r="CG166" s="26"/>
      <c r="CH166" s="30"/>
      <c r="CI166" s="30"/>
      <c r="CJ166" s="30"/>
      <c r="CK166" s="30"/>
      <c r="CL166" s="30"/>
      <c r="CM166" s="30"/>
      <c r="CN166" s="30"/>
      <c r="CO166" s="30"/>
      <c r="CP166" s="30"/>
      <c r="CQ166" s="30"/>
      <c r="CR166" s="38">
        <f t="shared" si="70"/>
        <v>1.7916666666666654</v>
      </c>
      <c r="CS166" s="78">
        <f t="shared" si="68"/>
        <v>8.1895858510748709E-2</v>
      </c>
      <c r="CT166" s="78" t="e" cm="1">
        <f t="array" ref="CT166">_xlfn.IFS(
    FALSE, N("Check if X1 shading is ON"),
    $CT$49&lt;&gt;"x", NA(),
    FALSE, N("Check if case is 'LEFT' and x axis value less than z score"),
    AND($CE$68 = "LEFT", $CR166 &lt; IF($CI$68="", 0, $CI$68)), $CS166,
    FALSE, N("Check if case is 'RIGHT' and x axis value greater than z score"),
    AND($CE$68 = "RIGHT", $CR166 &gt; IF($CI$68="", 0, $CI$68)), $CS166,
    FALSE, N("Check if case is 'TWO' and both directions"),
    AND(
        $CE$68 = "TWO",
        OR($CR166 &lt; -ABS($CI$68), $CR166 &gt; ABS($CI$69))
    ), $CS166,
    FALSE, N("Default case: Return NA()"),
    TRUE, NA()
)</f>
        <v>#N/A</v>
      </c>
      <c r="CU166" s="78" t="e" cm="1">
        <f t="array" ref="CU166">_xlfn.IFS(
    FALSE, N("Check if X1 shading is ON"),
    $CT$49&lt;&gt;"x", NA(),
    FALSE, N("Check if case is 'LEFT' and x axis value less than z score"),
    AND($CE$69 = "LEFT", $CR166 &lt; IF($CI$69="", 0, $CI$69)), $CS166,
    FALSE, N("Check if case is 'RIGHT' and x axis value greater than z score"),
    AND($CE$69 = "RIGHT", $CR166 &gt; IF($CI$69="", 0, $CI$69)), $CS166,
    FALSE, N("Default case: Return NA()"),
    TRUE, NA()
)</f>
        <v>#N/A</v>
      </c>
      <c r="CV166" s="78" t="e" cm="1">
        <f t="array" ref="CV166">_xlfn.IFS(
    FALSE, N("Check if X1 shading is ON"),
    $CV$49&lt;&gt;"x", NA(),
    FALSE, N("Check if case is 'LEFT' and x axis value less than z score"),
    AND($CE$72 = "LEFT", $CR166 &lt; IF($CI$72="", 0, $CI$72)), $CS166,
    FALSE, N("Check if case is 'RIGHT' and x axis value greater than z score"),
    AND($CE$72 = "RIGHT", $CR166 &gt; IF($CI$72="", 0, $CI$72)), $CS166,
    FALSE, N("Check if case is 'TWO' and both directions"),
    AND(
        $CE$72 = "TWO",
        OR($CR166 &lt; -ABS($CI$72), $CR166 &gt; ABS($CI$72))
    ), $CS166,
    FALSE, N("Default case: Return NA()"),
    TRUE, NA()
)</f>
        <v>#N/A</v>
      </c>
      <c r="CW166" s="30"/>
      <c r="CX166" s="66">
        <v>0.16666666666666449</v>
      </c>
      <c r="CY166" s="66">
        <v>0.254</v>
      </c>
      <c r="CZ166" s="66">
        <f t="shared" si="80"/>
        <v>0.254</v>
      </c>
      <c r="DA166" s="66" t="str">
        <f t="shared" si="81"/>
        <v>x̅</v>
      </c>
    </row>
    <row r="167" spans="1:105" ht="34" x14ac:dyDescent="0.2">
      <c r="A167"/>
      <c r="B167" s="30"/>
      <c r="C167" s="26">
        <f>N68</f>
        <v>0</v>
      </c>
      <c r="D167" s="66">
        <v>-0.2</v>
      </c>
      <c r="E167" s="26">
        <f t="shared" ref="E167:E174" si="82">E114</f>
        <v>-4</v>
      </c>
      <c r="F167" s="26" t="e">
        <f>IF(
    $C$167="x",
    $D$167,
    NA()
)</f>
        <v>#N/A</v>
      </c>
      <c r="G167" s="82" t="str">
        <f>IF(G168="","","raw scale")</f>
        <v>raw scale</v>
      </c>
      <c r="H167" s="26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8">
        <f t="shared" si="65"/>
        <v>1.8749999999999989</v>
      </c>
      <c r="T167" s="78">
        <f t="shared" si="42"/>
        <v>7.1081283937811518E-2</v>
      </c>
      <c r="U167" s="78" t="e" cm="1">
        <f t="array" ref="U167">_xlfn.IFS(
    FALSE, N("Check if X1 shading is ON"),
    $U$48&lt;&gt;"x", NA(),
    FALSE, N("Check if case is 'LEFT' and x axis value less than z score"),
    AND($F$67 = "LEFT", $S167 &lt; IF($J$67="", 0, $J$67)), $T167,
    FALSE, N("Check if case is 'RIGHT' and x axis value greater than z score"),
    AND($F$67 = "RIGHT", $S167 &gt; IF($J$67="", 0, $J$67)), $T167,
    FALSE, N("Check if case is 'TWO' and both directions"),
    AND(
        $F$67 = "TWO",
        OR($S167 &lt; -ABS($J$67), $S167 &gt; ABS($J$68))
    ), $T167,
    FALSE, N("Default case: Return NA()"),
    TRUE, NA()
)</f>
        <v>#N/A</v>
      </c>
      <c r="V167" s="78" t="e" cm="1">
        <f t="array" ref="V167">_xlfn.IFS(
    FALSE, N("Check if X1 shading is ON"),
    $U$48&lt;&gt;"x", NA(),
    FALSE, N("Check if case is 'LEFT' and x axis value less than z score"),
    AND($F$68 = "LEFT", $S167 &lt; IF($J$68="", 0, $J$68)), $T167,
    FALSE, N("Check if case is 'RIGHT' and x axis value greater than z score"),
    AND($F$68 = "RIGHT", $S167 &gt; IF($J$68="", 0, $J$68)), $T167,
    FALSE, N("Default case: Return NA()"),
    TRUE, NA()
)</f>
        <v>#N/A</v>
      </c>
      <c r="W167" s="78" t="e" cm="1">
        <f t="array" ref="W167">_xlfn.IFS(
    FALSE, N("Check if X1 shading is ON"),
    $W$48&lt;&gt;"x", NA(),
    FALSE, N("Check if case is 'LEFT' and x axis value less than z score"),
    AND($F$71 = "LEFT", $S167 &lt; IF($J$71="", 0, $J$71)), $T167,
    FALSE, N("Check if case is 'RIGHT' and x axis value greater than z score"),
    AND($F$71 = "RIGHT", $S167 &gt; IF($J$71="", 0, $J$71)), $T167,
    FALSE, N("Check if case is 'TWO' and both directions"),
    AND(
        $F$71 = "TWO",
        OR($S167 &lt; -ABS($J$71), $S167 &gt; ABS($J$71))
    ), $T167,
    FALSE, N("Default case: Return NA()"),
    TRUE, NA()
)</f>
        <v>#N/A</v>
      </c>
      <c r="X167" s="30"/>
      <c r="Y167" s="66">
        <v>0.49999999999999789</v>
      </c>
      <c r="Z167" s="66">
        <v>0.254</v>
      </c>
      <c r="AA167" s="66">
        <f t="shared" si="54"/>
        <v>0.254</v>
      </c>
      <c r="AB167" s="66" t="str">
        <f t="shared" si="79"/>
        <v>x̅</v>
      </c>
      <c r="AD167" s="3">
        <v>76</v>
      </c>
      <c r="AE167" s="5"/>
      <c r="AF167" s="5"/>
      <c r="AG167" s="5"/>
      <c r="AH167" s="5"/>
      <c r="AI167" s="6"/>
      <c r="AJ167" s="123" t="s">
        <v>109</v>
      </c>
      <c r="AK167" s="7"/>
      <c r="AL167" s="5"/>
      <c r="AM167" s="103" t="s">
        <v>1</v>
      </c>
      <c r="AN167" s="101" t="s">
        <v>136</v>
      </c>
      <c r="BM167" s="5"/>
      <c r="BN167" s="5"/>
      <c r="BO167" s="5"/>
      <c r="BP167" s="5"/>
      <c r="BQ167" s="6"/>
      <c r="BR167" s="6"/>
      <c r="BS167" s="5"/>
      <c r="BT167" s="5"/>
      <c r="BU167" s="9"/>
      <c r="BV167" s="9"/>
      <c r="BX167" s="3">
        <v>84</v>
      </c>
      <c r="CA167" s="30"/>
      <c r="CB167" s="35" t="s">
        <v>40</v>
      </c>
      <c r="CC167" s="70" t="s">
        <v>41</v>
      </c>
      <c r="CD167" s="64" t="str">
        <f>LEFT(CB166,6)&amp;" "&amp;$CC$68&amp;" axis"</f>
        <v>X3 raw T x̅ axis</v>
      </c>
      <c r="CE167" s="64" t="str">
        <f>$CC$63&amp;" y"</f>
        <v>T x̅ y</v>
      </c>
      <c r="CF167" s="35" t="str">
        <f>$CC$63&amp;" raw labels"</f>
        <v>T x̅ raw labels</v>
      </c>
      <c r="CG167" s="26"/>
      <c r="CH167" s="30"/>
      <c r="CI167" s="30"/>
      <c r="CJ167" s="30"/>
      <c r="CK167" s="30"/>
      <c r="CL167" s="30"/>
      <c r="CM167" s="30"/>
      <c r="CN167" s="30"/>
      <c r="CO167" s="30"/>
      <c r="CP167" s="30"/>
      <c r="CQ167" s="30"/>
      <c r="CR167" s="38">
        <f t="shared" si="70"/>
        <v>1.8333333333333321</v>
      </c>
      <c r="CS167" s="78">
        <f t="shared" si="68"/>
        <v>7.6345859429669094E-2</v>
      </c>
      <c r="CT167" s="78" t="e" cm="1">
        <f t="array" ref="CT167">_xlfn.IFS(
    FALSE, N("Check if X1 shading is ON"),
    $CT$49&lt;&gt;"x", NA(),
    FALSE, N("Check if case is 'LEFT' and x axis value less than z score"),
    AND($CE$68 = "LEFT", $CR167 &lt; IF($CI$68="", 0, $CI$68)), $CS167,
    FALSE, N("Check if case is 'RIGHT' and x axis value greater than z score"),
    AND($CE$68 = "RIGHT", $CR167 &gt; IF($CI$68="", 0, $CI$68)), $CS167,
    FALSE, N("Check if case is 'TWO' and both directions"),
    AND(
        $CE$68 = "TWO",
        OR($CR167 &lt; -ABS($CI$68), $CR167 &gt; ABS($CI$69))
    ), $CS167,
    FALSE, N("Default case: Return NA()"),
    TRUE, NA()
)</f>
        <v>#N/A</v>
      </c>
      <c r="CU167" s="78" t="e" cm="1">
        <f t="array" ref="CU167">_xlfn.IFS(
    FALSE, N("Check if X1 shading is ON"),
    $CT$49&lt;&gt;"x", NA(),
    FALSE, N("Check if case is 'LEFT' and x axis value less than z score"),
    AND($CE$69 = "LEFT", $CR167 &lt; IF($CI$69="", 0, $CI$69)), $CS167,
    FALSE, N("Check if case is 'RIGHT' and x axis value greater than z score"),
    AND($CE$69 = "RIGHT", $CR167 &gt; IF($CI$69="", 0, $CI$69)), $CS167,
    FALSE, N("Default case: Return NA()"),
    TRUE, NA()
)</f>
        <v>#N/A</v>
      </c>
      <c r="CV167" s="78" t="e" cm="1">
        <f t="array" ref="CV167">_xlfn.IFS(
    FALSE, N("Check if X1 shading is ON"),
    $CV$49&lt;&gt;"x", NA(),
    FALSE, N("Check if case is 'LEFT' and x axis value less than z score"),
    AND($CE$72 = "LEFT", $CR167 &lt; IF($CI$72="", 0, $CI$72)), $CS167,
    FALSE, N("Check if case is 'RIGHT' and x axis value greater than z score"),
    AND($CE$72 = "RIGHT", $CR167 &gt; IF($CI$72="", 0, $CI$72)), $CS167,
    FALSE, N("Check if case is 'TWO' and both directions"),
    AND(
        $CE$72 = "TWO",
        OR($CR167 &lt; -ABS($CI$72), $CR167 &gt; ABS($CI$72))
    ), $CS167,
    FALSE, N("Default case: Return NA()"),
    TRUE, NA()
)</f>
        <v>#N/A</v>
      </c>
      <c r="CW167" s="30"/>
      <c r="CX167" s="66">
        <v>0.33333333333333115</v>
      </c>
      <c r="CY167" s="66">
        <v>0.254</v>
      </c>
      <c r="CZ167" s="66">
        <f t="shared" si="80"/>
        <v>0.254</v>
      </c>
      <c r="DA167" s="66" t="str">
        <f t="shared" si="81"/>
        <v>x̅</v>
      </c>
    </row>
    <row r="168" spans="1:105" ht="17" x14ac:dyDescent="0.2">
      <c r="A168"/>
      <c r="B168" s="30"/>
      <c r="C168" s="26"/>
      <c r="D168" s="66"/>
      <c r="E168" s="26">
        <f t="shared" si="82"/>
        <v>-3</v>
      </c>
      <c r="F168" s="26" t="e">
        <f t="shared" ref="F168:F174" si="83">IF(
    $C$167="x",
    $D$167,
    NA()
)</f>
        <v>#N/A</v>
      </c>
      <c r="G168" s="83" t="str">
        <f t="shared" ref="G168:G174" si="84">IFERROR(
    TEXT(
        G$71 + $E168 * H$71,
        IF(
            $N$71 = 0,
            "#,##0",
            "#,##0." &amp; REPT("0", $N$71)
        )
    ),
    ""
)</f>
        <v>78.66</v>
      </c>
      <c r="H168" s="26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8">
        <f t="shared" si="65"/>
        <v>1.9166666666666656</v>
      </c>
      <c r="T168" s="78">
        <f t="shared" si="42"/>
        <v>6.6096706874346267E-2</v>
      </c>
      <c r="U168" s="78" t="e" cm="1">
        <f t="array" ref="U168">_xlfn.IFS(
    FALSE, N("Check if X1 shading is ON"),
    $U$48&lt;&gt;"x", NA(),
    FALSE, N("Check if case is 'LEFT' and x axis value less than z score"),
    AND($F$67 = "LEFT", $S168 &lt; IF($J$67="", 0, $J$67)), $T168,
    FALSE, N("Check if case is 'RIGHT' and x axis value greater than z score"),
    AND($F$67 = "RIGHT", $S168 &gt; IF($J$67="", 0, $J$67)), $T168,
    FALSE, N("Check if case is 'TWO' and both directions"),
    AND(
        $F$67 = "TWO",
        OR($S168 &lt; -ABS($J$67), $S168 &gt; ABS($J$68))
    ), $T168,
    FALSE, N("Default case: Return NA()"),
    TRUE, NA()
)</f>
        <v>#N/A</v>
      </c>
      <c r="V168" s="78" t="e" cm="1">
        <f t="array" ref="V168">_xlfn.IFS(
    FALSE, N("Check if X1 shading is ON"),
    $U$48&lt;&gt;"x", NA(),
    FALSE, N("Check if case is 'LEFT' and x axis value less than z score"),
    AND($F$68 = "LEFT", $S168 &lt; IF($J$68="", 0, $J$68)), $T168,
    FALSE, N("Check if case is 'RIGHT' and x axis value greater than z score"),
    AND($F$68 = "RIGHT", $S168 &gt; IF($J$68="", 0, $J$68)), $T168,
    FALSE, N("Default case: Return NA()"),
    TRUE, NA()
)</f>
        <v>#N/A</v>
      </c>
      <c r="W168" s="78" t="e" cm="1">
        <f t="array" ref="W168">_xlfn.IFS(
    FALSE, N("Check if X1 shading is ON"),
    $W$48&lt;&gt;"x", NA(),
    FALSE, N("Check if case is 'LEFT' and x axis value less than z score"),
    AND($F$71 = "LEFT", $S168 &lt; IF($J$71="", 0, $J$71)), $T168,
    FALSE, N("Check if case is 'RIGHT' and x axis value greater than z score"),
    AND($F$71 = "RIGHT", $S168 &gt; IF($J$71="", 0, $J$71)), $T168,
    FALSE, N("Check if case is 'TWO' and both directions"),
    AND(
        $F$71 = "TWO",
        OR($S168 &lt; -ABS($J$71), $S168 &gt; ABS($J$71))
    ), $T168,
    FALSE, N("Default case: Return NA()"),
    TRUE, NA()
)</f>
        <v>#N/A</v>
      </c>
      <c r="X168" s="30"/>
      <c r="Y168" s="66">
        <v>0.66666666666666441</v>
      </c>
      <c r="Z168" s="66">
        <v>0.254</v>
      </c>
      <c r="AA168" s="66">
        <f t="shared" si="54"/>
        <v>0.254</v>
      </c>
      <c r="AB168" s="66" t="str">
        <f t="shared" si="79"/>
        <v>x̅</v>
      </c>
      <c r="AD168" s="3">
        <v>83</v>
      </c>
      <c r="AE168" s="5"/>
      <c r="AF168" s="5"/>
      <c r="AG168" s="5"/>
      <c r="AH168" s="5"/>
      <c r="AI168" s="6"/>
      <c r="AJ168" s="96" t="s">
        <v>17</v>
      </c>
      <c r="AK168" s="96" t="s">
        <v>15</v>
      </c>
      <c r="AL168" s="5"/>
      <c r="AM168" s="103" t="s">
        <v>1</v>
      </c>
      <c r="AN168" s="101" t="s">
        <v>121</v>
      </c>
      <c r="BM168" s="5"/>
      <c r="BN168" s="5"/>
      <c r="BO168" s="5"/>
      <c r="BP168" s="5"/>
      <c r="BQ168" s="6"/>
      <c r="BR168" s="123" t="s">
        <v>109</v>
      </c>
      <c r="BS168" s="7"/>
      <c r="BT168" s="5"/>
      <c r="BU168" s="103" t="str">
        <f>AM167</f>
        <v>x</v>
      </c>
      <c r="BV168" s="101" t="s">
        <v>136</v>
      </c>
      <c r="BX168" s="3">
        <v>81</v>
      </c>
      <c r="CA168" s="30"/>
      <c r="CB168" s="26">
        <f>CM69</f>
        <v>0</v>
      </c>
      <c r="CC168" s="66">
        <v>-0.2</v>
      </c>
      <c r="CD168" s="26">
        <f t="shared" ref="CD168:CD175" si="85">CD115</f>
        <v>-4</v>
      </c>
      <c r="CE168" s="26" t="e">
        <f t="shared" ref="CE168:CE175" si="86">IF(
    $CB$168="x",
    $CC$168,
    NA()
)</f>
        <v>#N/A</v>
      </c>
      <c r="CF168" s="82" t="str">
        <f>IF(CF169="","","raw scale")</f>
        <v>raw scale</v>
      </c>
      <c r="CG168" s="26"/>
      <c r="CH168" s="30"/>
      <c r="CI168" s="30"/>
      <c r="CJ168" s="30"/>
      <c r="CK168" s="30"/>
      <c r="CL168" s="30"/>
      <c r="CM168" s="30"/>
      <c r="CN168" s="30"/>
      <c r="CO168" s="30"/>
      <c r="CP168" s="30"/>
      <c r="CQ168" s="30"/>
      <c r="CR168" s="38">
        <f t="shared" si="70"/>
        <v>1.8749999999999989</v>
      </c>
      <c r="CS168" s="78">
        <f t="shared" si="68"/>
        <v>7.1081283937811518E-2</v>
      </c>
      <c r="CT168" s="78" t="e" cm="1">
        <f t="array" ref="CT168">_xlfn.IFS(
    FALSE, N("Check if X1 shading is ON"),
    $CT$49&lt;&gt;"x", NA(),
    FALSE, N("Check if case is 'LEFT' and x axis value less than z score"),
    AND($CE$68 = "LEFT", $CR168 &lt; IF($CI$68="", 0, $CI$68)), $CS168,
    FALSE, N("Check if case is 'RIGHT' and x axis value greater than z score"),
    AND($CE$68 = "RIGHT", $CR168 &gt; IF($CI$68="", 0, $CI$68)), $CS168,
    FALSE, N("Check if case is 'TWO' and both directions"),
    AND(
        $CE$68 = "TWO",
        OR($CR168 &lt; -ABS($CI$68), $CR168 &gt; ABS($CI$69))
    ), $CS168,
    FALSE, N("Default case: Return NA()"),
    TRUE, NA()
)</f>
        <v>#N/A</v>
      </c>
      <c r="CU168" s="78" t="e" cm="1">
        <f t="array" ref="CU168">_xlfn.IFS(
    FALSE, N("Check if X1 shading is ON"),
    $CT$49&lt;&gt;"x", NA(),
    FALSE, N("Check if case is 'LEFT' and x axis value less than z score"),
    AND($CE$69 = "LEFT", $CR168 &lt; IF($CI$69="", 0, $CI$69)), $CS168,
    FALSE, N("Check if case is 'RIGHT' and x axis value greater than z score"),
    AND($CE$69 = "RIGHT", $CR168 &gt; IF($CI$69="", 0, $CI$69)), $CS168,
    FALSE, N("Default case: Return NA()"),
    TRUE, NA()
)</f>
        <v>#N/A</v>
      </c>
      <c r="CV168" s="78" t="e" cm="1">
        <f t="array" ref="CV168">_xlfn.IFS(
    FALSE, N("Check if X1 shading is ON"),
    $CV$49&lt;&gt;"x", NA(),
    FALSE, N("Check if case is 'LEFT' and x axis value less than z score"),
    AND($CE$72 = "LEFT", $CR168 &lt; IF($CI$72="", 0, $CI$72)), $CS168,
    FALSE, N("Check if case is 'RIGHT' and x axis value greater than z score"),
    AND($CE$72 = "RIGHT", $CR168 &gt; IF($CI$72="", 0, $CI$72)), $CS168,
    FALSE, N("Check if case is 'TWO' and both directions"),
    AND(
        $CE$72 = "TWO",
        OR($CR168 &lt; -ABS($CI$72), $CR168 &gt; ABS($CI$72))
    ), $CS168,
    FALSE, N("Default case: Return NA()"),
    TRUE, NA()
)</f>
        <v>#N/A</v>
      </c>
      <c r="CW168" s="30"/>
      <c r="CX168" s="66">
        <v>0.49999999999999789</v>
      </c>
      <c r="CY168" s="66">
        <v>0.254</v>
      </c>
      <c r="CZ168" s="66">
        <f t="shared" si="80"/>
        <v>0.254</v>
      </c>
      <c r="DA168" s="66" t="str">
        <f t="shared" si="81"/>
        <v>x̅</v>
      </c>
    </row>
    <row r="169" spans="1:105" ht="16" x14ac:dyDescent="0.2">
      <c r="A169"/>
      <c r="B169" s="30"/>
      <c r="C169" s="26"/>
      <c r="D169" s="66"/>
      <c r="E169" s="26">
        <f t="shared" si="82"/>
        <v>-2</v>
      </c>
      <c r="F169" s="26" t="e">
        <f t="shared" si="83"/>
        <v>#N/A</v>
      </c>
      <c r="G169" s="83" t="str">
        <f t="shared" si="84"/>
        <v>79.10</v>
      </c>
      <c r="H169" s="26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8">
        <f t="shared" si="65"/>
        <v>1.9583333333333324</v>
      </c>
      <c r="T169" s="78">
        <f t="shared" si="42"/>
        <v>6.1385778820354765E-2</v>
      </c>
      <c r="U169" s="78" t="e" cm="1">
        <f t="array" ref="U169">_xlfn.IFS(
    FALSE, N("Check if X1 shading is ON"),
    $U$48&lt;&gt;"x", NA(),
    FALSE, N("Check if case is 'LEFT' and x axis value less than z score"),
    AND($F$67 = "LEFT", $S169 &lt; IF($J$67="", 0, $J$67)), $T169,
    FALSE, N("Check if case is 'RIGHT' and x axis value greater than z score"),
    AND($F$67 = "RIGHT", $S169 &gt; IF($J$67="", 0, $J$67)), $T169,
    FALSE, N("Check if case is 'TWO' and both directions"),
    AND(
        $F$67 = "TWO",
        OR($S169 &lt; -ABS($J$67), $S169 &gt; ABS($J$68))
    ), $T169,
    FALSE, N("Default case: Return NA()"),
    TRUE, NA()
)</f>
        <v>#N/A</v>
      </c>
      <c r="V169" s="78" t="e" cm="1">
        <f t="array" ref="V169">_xlfn.IFS(
    FALSE, N("Check if X1 shading is ON"),
    $U$48&lt;&gt;"x", NA(),
    FALSE, N("Check if case is 'LEFT' and x axis value less than z score"),
    AND($F$68 = "LEFT", $S169 &lt; IF($J$68="", 0, $J$68)), $T169,
    FALSE, N("Check if case is 'RIGHT' and x axis value greater than z score"),
    AND($F$68 = "RIGHT", $S169 &gt; IF($J$68="", 0, $J$68)), $T169,
    FALSE, N("Default case: Return NA()"),
    TRUE, NA()
)</f>
        <v>#N/A</v>
      </c>
      <c r="W169" s="78" t="e" cm="1">
        <f t="array" ref="W169">_xlfn.IFS(
    FALSE, N("Check if X1 shading is ON"),
    $W$48&lt;&gt;"x", NA(),
    FALSE, N("Check if case is 'LEFT' and x axis value less than z score"),
    AND($F$71 = "LEFT", $S169 &lt; IF($J$71="", 0, $J$71)), $T169,
    FALSE, N("Check if case is 'RIGHT' and x axis value greater than z score"),
    AND($F$71 = "RIGHT", $S169 &gt; IF($J$71="", 0, $J$71)), $T169,
    FALSE, N("Check if case is 'TWO' and both directions"),
    AND(
        $F$71 = "TWO",
        OR($S169 &lt; -ABS($J$71), $S169 &gt; ABS($J$71))
    ), $T169,
    FALSE, N("Default case: Return NA()"),
    TRUE, NA()
)</f>
        <v>#N/A</v>
      </c>
      <c r="X169" s="30"/>
      <c r="Y169" s="66">
        <v>0.83333333333333093</v>
      </c>
      <c r="Z169" s="66">
        <v>0.254</v>
      </c>
      <c r="AA169" s="66">
        <f t="shared" si="54"/>
        <v>0.254</v>
      </c>
      <c r="AB169" s="66" t="str">
        <f t="shared" si="79"/>
        <v>x̅</v>
      </c>
      <c r="AD169" s="3">
        <v>79</v>
      </c>
      <c r="AE169" s="5"/>
      <c r="AF169" s="5"/>
      <c r="AG169" s="5"/>
      <c r="AH169" s="5"/>
      <c r="AI169" s="6"/>
      <c r="AJ169" s="135">
        <f>COUNT(AD167:AD196)</f>
        <v>30</v>
      </c>
      <c r="AK169" s="119">
        <f>AVERAGE(AD167:AD196)</f>
        <v>81.2</v>
      </c>
      <c r="AL169" s="5"/>
      <c r="AM169" s="103" t="s">
        <v>1</v>
      </c>
      <c r="AN169" s="101" t="s">
        <v>124</v>
      </c>
      <c r="BM169" s="5"/>
      <c r="BN169" s="5"/>
      <c r="BO169" s="5"/>
      <c r="BP169" s="5"/>
      <c r="BQ169" s="6"/>
      <c r="BR169" s="96" t="s">
        <v>17</v>
      </c>
      <c r="BS169" s="96" t="s">
        <v>15</v>
      </c>
      <c r="BT169" s="5"/>
      <c r="BU169" s="103" t="str">
        <f t="shared" ref="BU169:BU184" si="87">AM168</f>
        <v>x</v>
      </c>
      <c r="BV169" s="101" t="s">
        <v>121</v>
      </c>
      <c r="BX169" s="3">
        <v>80</v>
      </c>
      <c r="CA169" s="30"/>
      <c r="CB169" s="26"/>
      <c r="CC169" s="66"/>
      <c r="CD169" s="26">
        <f t="shared" si="85"/>
        <v>-3</v>
      </c>
      <c r="CE169" s="26" t="e">
        <f t="shared" si="86"/>
        <v>#N/A</v>
      </c>
      <c r="CF169" s="83" t="str">
        <f t="shared" ref="CF169:CF175" si="88">IFERROR(
    TEXT(
        CF$72 + $CD169 * CG$72,
        IF(
            $CM$72 = 0,
            "#,##0",
            "#,##0." &amp; REPT("0", $CM$72)
        )
    ),
    ""
)</f>
        <v>78.66</v>
      </c>
      <c r="CG169" s="26"/>
      <c r="CH169" s="30"/>
      <c r="CI169" s="30"/>
      <c r="CJ169" s="30"/>
      <c r="CK169" s="30"/>
      <c r="CL169" s="30"/>
      <c r="CM169" s="30"/>
      <c r="CN169" s="30"/>
      <c r="CO169" s="30"/>
      <c r="CP169" s="30"/>
      <c r="CQ169" s="30"/>
      <c r="CR169" s="38">
        <f t="shared" si="70"/>
        <v>1.9166666666666656</v>
      </c>
      <c r="CS169" s="78">
        <f t="shared" si="68"/>
        <v>6.6096706874346267E-2</v>
      </c>
      <c r="CT169" s="78" t="e" cm="1">
        <f t="array" ref="CT169">_xlfn.IFS(
    FALSE, N("Check if X1 shading is ON"),
    $CT$49&lt;&gt;"x", NA(),
    FALSE, N("Check if case is 'LEFT' and x axis value less than z score"),
    AND($CE$68 = "LEFT", $CR169 &lt; IF($CI$68="", 0, $CI$68)), $CS169,
    FALSE, N("Check if case is 'RIGHT' and x axis value greater than z score"),
    AND($CE$68 = "RIGHT", $CR169 &gt; IF($CI$68="", 0, $CI$68)), $CS169,
    FALSE, N("Check if case is 'TWO' and both directions"),
    AND(
        $CE$68 = "TWO",
        OR($CR169 &lt; -ABS($CI$68), $CR169 &gt; ABS($CI$69))
    ), $CS169,
    FALSE, N("Default case: Return NA()"),
    TRUE, NA()
)</f>
        <v>#N/A</v>
      </c>
      <c r="CU169" s="78" t="e" cm="1">
        <f t="array" ref="CU169">_xlfn.IFS(
    FALSE, N("Check if X1 shading is ON"),
    $CT$49&lt;&gt;"x", NA(),
    FALSE, N("Check if case is 'LEFT' and x axis value less than z score"),
    AND($CE$69 = "LEFT", $CR169 &lt; IF($CI$69="", 0, $CI$69)), $CS169,
    FALSE, N("Check if case is 'RIGHT' and x axis value greater than z score"),
    AND($CE$69 = "RIGHT", $CR169 &gt; IF($CI$69="", 0, $CI$69)), $CS169,
    FALSE, N("Default case: Return NA()"),
    TRUE, NA()
)</f>
        <v>#N/A</v>
      </c>
      <c r="CV169" s="78" t="e" cm="1">
        <f t="array" ref="CV169">_xlfn.IFS(
    FALSE, N("Check if X1 shading is ON"),
    $CV$49&lt;&gt;"x", NA(),
    FALSE, N("Check if case is 'LEFT' and x axis value less than z score"),
    AND($CE$72 = "LEFT", $CR169 &lt; IF($CI$72="", 0, $CI$72)), $CS169,
    FALSE, N("Check if case is 'RIGHT' and x axis value greater than z score"),
    AND($CE$72 = "RIGHT", $CR169 &gt; IF($CI$72="", 0, $CI$72)), $CS169,
    FALSE, N("Check if case is 'TWO' and both directions"),
    AND(
        $CE$72 = "TWO",
        OR($CR169 &lt; -ABS($CI$72), $CR169 &gt; ABS($CI$72))
    ), $CS169,
    FALSE, N("Default case: Return NA()"),
    TRUE, NA()
)</f>
        <v>#N/A</v>
      </c>
      <c r="CW169" s="30"/>
      <c r="CX169" s="66">
        <v>0.66666666666666441</v>
      </c>
      <c r="CY169" s="66">
        <v>0.254</v>
      </c>
      <c r="CZ169" s="66">
        <f t="shared" si="80"/>
        <v>0.254</v>
      </c>
      <c r="DA169" s="66" t="str">
        <f t="shared" si="81"/>
        <v>x̅</v>
      </c>
    </row>
    <row r="170" spans="1:105" ht="16" x14ac:dyDescent="0.2">
      <c r="A170"/>
      <c r="B170" s="30"/>
      <c r="C170" s="26"/>
      <c r="D170" s="66"/>
      <c r="E170" s="26">
        <f t="shared" si="82"/>
        <v>-1</v>
      </c>
      <c r="F170" s="26" t="e">
        <f t="shared" si="83"/>
        <v>#N/A</v>
      </c>
      <c r="G170" s="83" t="str">
        <f t="shared" si="84"/>
        <v>79.55</v>
      </c>
      <c r="H170" s="26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8">
        <f t="shared" si="65"/>
        <v>1.9999999999999991</v>
      </c>
      <c r="T170" s="78">
        <f t="shared" si="42"/>
        <v>5.6941349953155876E-2</v>
      </c>
      <c r="U170" s="78" t="e" cm="1">
        <f t="array" ref="U170">_xlfn.IFS(
    FALSE, N("Check if X1 shading is ON"),
    $U$48&lt;&gt;"x", NA(),
    FALSE, N("Check if case is 'LEFT' and x axis value less than z score"),
    AND($F$67 = "LEFT", $S170 &lt; IF($J$67="", 0, $J$67)), $T170,
    FALSE, N("Check if case is 'RIGHT' and x axis value greater than z score"),
    AND($F$67 = "RIGHT", $S170 &gt; IF($J$67="", 0, $J$67)), $T170,
    FALSE, N("Check if case is 'TWO' and both directions"),
    AND(
        $F$67 = "TWO",
        OR($S170 &lt; -ABS($J$67), $S170 &gt; ABS($J$68))
    ), $T170,
    FALSE, N("Default case: Return NA()"),
    TRUE, NA()
)</f>
        <v>#N/A</v>
      </c>
      <c r="V170" s="78" t="e" cm="1">
        <f t="array" ref="V170">_xlfn.IFS(
    FALSE, N("Check if X1 shading is ON"),
    $U$48&lt;&gt;"x", NA(),
    FALSE, N("Check if case is 'LEFT' and x axis value less than z score"),
    AND($F$68 = "LEFT", $S170 &lt; IF($J$68="", 0, $J$68)), $T170,
    FALSE, N("Check if case is 'RIGHT' and x axis value greater than z score"),
    AND($F$68 = "RIGHT", $S170 &gt; IF($J$68="", 0, $J$68)), $T170,
    FALSE, N("Default case: Return NA()"),
    TRUE, NA()
)</f>
        <v>#N/A</v>
      </c>
      <c r="W170" s="78" t="e" cm="1">
        <f t="array" ref="W170">_xlfn.IFS(
    FALSE, N("Check if X1 shading is ON"),
    $W$48&lt;&gt;"x", NA(),
    FALSE, N("Check if case is 'LEFT' and x axis value less than z score"),
    AND($F$71 = "LEFT", $S170 &lt; IF($J$71="", 0, $J$71)), $T170,
    FALSE, N("Check if case is 'RIGHT' and x axis value greater than z score"),
    AND($F$71 = "RIGHT", $S170 &gt; IF($J$71="", 0, $J$71)), $T170,
    FALSE, N("Check if case is 'TWO' and both directions"),
    AND(
        $F$71 = "TWO",
        OR($S170 &lt; -ABS($J$71), $S170 &gt; ABS($J$71))
    ), $T170,
    FALSE, N("Default case: Return NA()"),
    TRUE, NA()
)</f>
        <v>#N/A</v>
      </c>
      <c r="X170" s="30"/>
      <c r="Y170" s="66">
        <v>-0.66666666666666874</v>
      </c>
      <c r="Z170" s="66">
        <v>0.27800000000000002</v>
      </c>
      <c r="AA170" s="66">
        <f t="shared" si="54"/>
        <v>0.27800000000000002</v>
      </c>
      <c r="AB170" s="66" t="str">
        <f t="shared" si="79"/>
        <v>x̅</v>
      </c>
      <c r="AD170" s="3">
        <v>84</v>
      </c>
      <c r="AE170" s="7"/>
      <c r="AF170" s="5"/>
      <c r="AG170" s="7"/>
      <c r="AH170" s="6"/>
      <c r="AI170" s="6"/>
      <c r="AJ170" s="96" t="s">
        <v>7</v>
      </c>
      <c r="AK170" s="96" t="s">
        <v>105</v>
      </c>
      <c r="AL170" s="5"/>
      <c r="AM170" s="103" t="s">
        <v>1</v>
      </c>
      <c r="AN170" s="101" t="s">
        <v>125</v>
      </c>
      <c r="BM170" s="5"/>
      <c r="BN170" s="5"/>
      <c r="BO170" s="5"/>
      <c r="BP170" s="5"/>
      <c r="BQ170" s="6"/>
      <c r="BR170" s="135">
        <f>COUNT(BX164:BX193)</f>
        <v>30</v>
      </c>
      <c r="BS170" s="119">
        <f>AVERAGE(BX164:BX193)</f>
        <v>81.2</v>
      </c>
      <c r="BT170" s="5"/>
      <c r="BU170" s="103" t="str">
        <f t="shared" si="87"/>
        <v>x</v>
      </c>
      <c r="BV170" s="101" t="s">
        <v>124</v>
      </c>
      <c r="BX170" s="3">
        <v>86</v>
      </c>
      <c r="CA170" s="30"/>
      <c r="CB170" s="26"/>
      <c r="CC170" s="66"/>
      <c r="CD170" s="26">
        <f t="shared" si="85"/>
        <v>-2</v>
      </c>
      <c r="CE170" s="26" t="e">
        <f t="shared" si="86"/>
        <v>#N/A</v>
      </c>
      <c r="CF170" s="83" t="str">
        <f t="shared" si="88"/>
        <v>79.10</v>
      </c>
      <c r="CG170" s="26"/>
      <c r="CH170" s="30"/>
      <c r="CI170" s="30"/>
      <c r="CJ170" s="30"/>
      <c r="CK170" s="30"/>
      <c r="CL170" s="30"/>
      <c r="CM170" s="30"/>
      <c r="CN170" s="30"/>
      <c r="CO170" s="30"/>
      <c r="CP170" s="30"/>
      <c r="CQ170" s="30"/>
      <c r="CR170" s="38">
        <f t="shared" si="70"/>
        <v>1.9583333333333324</v>
      </c>
      <c r="CS170" s="78">
        <f t="shared" si="68"/>
        <v>6.1385778820354765E-2</v>
      </c>
      <c r="CT170" s="78" t="e" cm="1">
        <f t="array" ref="CT170">_xlfn.IFS(
    FALSE, N("Check if X1 shading is ON"),
    $CT$49&lt;&gt;"x", NA(),
    FALSE, N("Check if case is 'LEFT' and x axis value less than z score"),
    AND($CE$68 = "LEFT", $CR170 &lt; IF($CI$68="", 0, $CI$68)), $CS170,
    FALSE, N("Check if case is 'RIGHT' and x axis value greater than z score"),
    AND($CE$68 = "RIGHT", $CR170 &gt; IF($CI$68="", 0, $CI$68)), $CS170,
    FALSE, N("Check if case is 'TWO' and both directions"),
    AND(
        $CE$68 = "TWO",
        OR($CR170 &lt; -ABS($CI$68), $CR170 &gt; ABS($CI$69))
    ), $CS170,
    FALSE, N("Default case: Return NA()"),
    TRUE, NA()
)</f>
        <v>#N/A</v>
      </c>
      <c r="CU170" s="78" t="e" cm="1">
        <f t="array" ref="CU170">_xlfn.IFS(
    FALSE, N("Check if X1 shading is ON"),
    $CT$49&lt;&gt;"x", NA(),
    FALSE, N("Check if case is 'LEFT' and x axis value less than z score"),
    AND($CE$69 = "LEFT", $CR170 &lt; IF($CI$69="", 0, $CI$69)), $CS170,
    FALSE, N("Check if case is 'RIGHT' and x axis value greater than z score"),
    AND($CE$69 = "RIGHT", $CR170 &gt; IF($CI$69="", 0, $CI$69)), $CS170,
    FALSE, N("Default case: Return NA()"),
    TRUE, NA()
)</f>
        <v>#N/A</v>
      </c>
      <c r="CV170" s="78" t="e" cm="1">
        <f t="array" ref="CV170">_xlfn.IFS(
    FALSE, N("Check if X1 shading is ON"),
    $CV$49&lt;&gt;"x", NA(),
    FALSE, N("Check if case is 'LEFT' and x axis value less than z score"),
    AND($CE$72 = "LEFT", $CR170 &lt; IF($CI$72="", 0, $CI$72)), $CS170,
    FALSE, N("Check if case is 'RIGHT' and x axis value greater than z score"),
    AND($CE$72 = "RIGHT", $CR170 &gt; IF($CI$72="", 0, $CI$72)), $CS170,
    FALSE, N("Check if case is 'TWO' and both directions"),
    AND(
        $CE$72 = "TWO",
        OR($CR170 &lt; -ABS($CI$72), $CR170 &gt; ABS($CI$72))
    ), $CS170,
    FALSE, N("Default case: Return NA()"),
    TRUE, NA()
)</f>
        <v>#N/A</v>
      </c>
      <c r="CW170" s="30"/>
      <c r="CX170" s="66">
        <v>0.83333333333333093</v>
      </c>
      <c r="CY170" s="66">
        <v>0.254</v>
      </c>
      <c r="CZ170" s="66">
        <f t="shared" si="80"/>
        <v>0.254</v>
      </c>
      <c r="DA170" s="66" t="str">
        <f t="shared" si="81"/>
        <v>x̅</v>
      </c>
    </row>
    <row r="171" spans="1:105" ht="17" x14ac:dyDescent="0.25">
      <c r="A171"/>
      <c r="B171" s="30"/>
      <c r="C171" s="26"/>
      <c r="D171" s="66"/>
      <c r="E171" s="26">
        <f t="shared" si="82"/>
        <v>0</v>
      </c>
      <c r="F171" s="26" t="e">
        <f t="shared" si="83"/>
        <v>#N/A</v>
      </c>
      <c r="G171" s="83" t="str">
        <f t="shared" si="84"/>
        <v>80.00</v>
      </c>
      <c r="H171" s="26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8">
        <f t="shared" si="65"/>
        <v>2.0416666666666656</v>
      </c>
      <c r="T171" s="78">
        <f t="shared" si="42"/>
        <v>5.275558925238498E-2</v>
      </c>
      <c r="U171" s="78" t="e" cm="1">
        <f t="array" ref="U171">_xlfn.IFS(
    FALSE, N("Check if X1 shading is ON"),
    $U$48&lt;&gt;"x", NA(),
    FALSE, N("Check if case is 'LEFT' and x axis value less than z score"),
    AND($F$67 = "LEFT", $S171 &lt; IF($J$67="", 0, $J$67)), $T171,
    FALSE, N("Check if case is 'RIGHT' and x axis value greater than z score"),
    AND($F$67 = "RIGHT", $S171 &gt; IF($J$67="", 0, $J$67)), $T171,
    FALSE, N("Check if case is 'TWO' and both directions"),
    AND(
        $F$67 = "TWO",
        OR($S171 &lt; -ABS($J$67), $S171 &gt; ABS($J$68))
    ), $T171,
    FALSE, N("Default case: Return NA()"),
    TRUE, NA()
)</f>
        <v>#N/A</v>
      </c>
      <c r="V171" s="78" t="e" cm="1">
        <f t="array" ref="V171">_xlfn.IFS(
    FALSE, N("Check if X1 shading is ON"),
    $U$48&lt;&gt;"x", NA(),
    FALSE, N("Check if case is 'LEFT' and x axis value less than z score"),
    AND($F$68 = "LEFT", $S171 &lt; IF($J$68="", 0, $J$68)), $T171,
    FALSE, N("Check if case is 'RIGHT' and x axis value greater than z score"),
    AND($F$68 = "RIGHT", $S171 &gt; IF($J$68="", 0, $J$68)), $T171,
    FALSE, N("Default case: Return NA()"),
    TRUE, NA()
)</f>
        <v>#N/A</v>
      </c>
      <c r="W171" s="78" t="e" cm="1">
        <f t="array" ref="W171">_xlfn.IFS(
    FALSE, N("Check if X1 shading is ON"),
    $W$48&lt;&gt;"x", NA(),
    FALSE, N("Check if case is 'LEFT' and x axis value less than z score"),
    AND($F$71 = "LEFT", $S171 &lt; IF($J$71="", 0, $J$71)), $T171,
    FALSE, N("Check if case is 'RIGHT' and x axis value greater than z score"),
    AND($F$71 = "RIGHT", $S171 &gt; IF($J$71="", 0, $J$71)), $T171,
    FALSE, N("Check if case is 'TWO' and both directions"),
    AND(
        $F$71 = "TWO",
        OR($S171 &lt; -ABS($J$71), $S171 &gt; ABS($J$71))
    ), $T171,
    FALSE, N("Default case: Return NA()"),
    TRUE, NA()
)</f>
        <v>#N/A</v>
      </c>
      <c r="X171" s="30"/>
      <c r="Y171" s="66">
        <v>-0.50000000000000222</v>
      </c>
      <c r="Z171" s="66">
        <v>0.27800000000000002</v>
      </c>
      <c r="AA171" s="66">
        <f t="shared" si="54"/>
        <v>0.27800000000000002</v>
      </c>
      <c r="AB171" s="66" t="str">
        <f t="shared" si="79"/>
        <v>x̅</v>
      </c>
      <c r="AD171" s="3">
        <v>81</v>
      </c>
      <c r="AE171" s="7"/>
      <c r="AF171" s="5"/>
      <c r="AG171" s="7"/>
      <c r="AH171" s="6"/>
      <c r="AI171" s="6"/>
      <c r="AJ171" s="119">
        <v>0.05</v>
      </c>
      <c r="AK171" s="119">
        <f>_xlfn.STDEV.S(AD167:AD196)</f>
        <v>2.4551142960963239</v>
      </c>
      <c r="AL171" s="5"/>
      <c r="AM171" s="103" t="s">
        <v>1</v>
      </c>
      <c r="AN171" s="101" t="s">
        <v>122</v>
      </c>
      <c r="BM171" s="7"/>
      <c r="BN171" s="5"/>
      <c r="BO171" s="7"/>
      <c r="BP171" s="6"/>
      <c r="BQ171" s="6"/>
      <c r="BR171" s="96" t="s">
        <v>7</v>
      </c>
      <c r="BS171" s="96" t="s">
        <v>105</v>
      </c>
      <c r="BT171" s="5"/>
      <c r="BU171" s="103" t="str">
        <f t="shared" si="87"/>
        <v>x</v>
      </c>
      <c r="BV171" s="101" t="s">
        <v>125</v>
      </c>
      <c r="BX171" s="3">
        <v>78</v>
      </c>
      <c r="CA171" s="30"/>
      <c r="CB171" s="26"/>
      <c r="CC171" s="66"/>
      <c r="CD171" s="26">
        <f t="shared" si="85"/>
        <v>-1</v>
      </c>
      <c r="CE171" s="26" t="e">
        <f t="shared" si="86"/>
        <v>#N/A</v>
      </c>
      <c r="CF171" s="83" t="str">
        <f t="shared" si="88"/>
        <v>79.55</v>
      </c>
      <c r="CG171" s="26"/>
      <c r="CH171" s="30"/>
      <c r="CI171" s="30"/>
      <c r="CJ171" s="30"/>
      <c r="CK171" s="30"/>
      <c r="CL171" s="30"/>
      <c r="CM171" s="30"/>
      <c r="CN171" s="30"/>
      <c r="CO171" s="30"/>
      <c r="CP171" s="30"/>
      <c r="CQ171" s="30"/>
      <c r="CR171" s="38">
        <f t="shared" si="70"/>
        <v>1.9999999999999991</v>
      </c>
      <c r="CS171" s="78">
        <f t="shared" si="68"/>
        <v>5.6941349953155876E-2</v>
      </c>
      <c r="CT171" s="78" t="e" cm="1">
        <f t="array" ref="CT171">_xlfn.IFS(
    FALSE, N("Check if X1 shading is ON"),
    $CT$49&lt;&gt;"x", NA(),
    FALSE, N("Check if case is 'LEFT' and x axis value less than z score"),
    AND($CE$68 = "LEFT", $CR171 &lt; IF($CI$68="", 0, $CI$68)), $CS171,
    FALSE, N("Check if case is 'RIGHT' and x axis value greater than z score"),
    AND($CE$68 = "RIGHT", $CR171 &gt; IF($CI$68="", 0, $CI$68)), $CS171,
    FALSE, N("Check if case is 'TWO' and both directions"),
    AND(
        $CE$68 = "TWO",
        OR($CR171 &lt; -ABS($CI$68), $CR171 &gt; ABS($CI$69))
    ), $CS171,
    FALSE, N("Default case: Return NA()"),
    TRUE, NA()
)</f>
        <v>#N/A</v>
      </c>
      <c r="CU171" s="78" t="e" cm="1">
        <f t="array" ref="CU171">_xlfn.IFS(
    FALSE, N("Check if X1 shading is ON"),
    $CT$49&lt;&gt;"x", NA(),
    FALSE, N("Check if case is 'LEFT' and x axis value less than z score"),
    AND($CE$69 = "LEFT", $CR171 &lt; IF($CI$69="", 0, $CI$69)), $CS171,
    FALSE, N("Check if case is 'RIGHT' and x axis value greater than z score"),
    AND($CE$69 = "RIGHT", $CR171 &gt; IF($CI$69="", 0, $CI$69)), $CS171,
    FALSE, N("Default case: Return NA()"),
    TRUE, NA()
)</f>
        <v>#N/A</v>
      </c>
      <c r="CV171" s="78" t="e" cm="1">
        <f t="array" ref="CV171">_xlfn.IFS(
    FALSE, N("Check if X1 shading is ON"),
    $CV$49&lt;&gt;"x", NA(),
    FALSE, N("Check if case is 'LEFT' and x axis value less than z score"),
    AND($CE$72 = "LEFT", $CR171 &lt; IF($CI$72="", 0, $CI$72)), $CS171,
    FALSE, N("Check if case is 'RIGHT' and x axis value greater than z score"),
    AND($CE$72 = "RIGHT", $CR171 &gt; IF($CI$72="", 0, $CI$72)), $CS171,
    FALSE, N("Check if case is 'TWO' and both directions"),
    AND(
        $CE$72 = "TWO",
        OR($CR171 &lt; -ABS($CI$72), $CR171 &gt; ABS($CI$72))
    ), $CS171,
    FALSE, N("Default case: Return NA()"),
    TRUE, NA()
)</f>
        <v>#N/A</v>
      </c>
      <c r="CW171" s="30"/>
      <c r="CX171" s="66">
        <v>-0.66666666666666874</v>
      </c>
      <c r="CY171" s="66">
        <v>0.27800000000000002</v>
      </c>
      <c r="CZ171" s="66">
        <f t="shared" si="80"/>
        <v>0.27800000000000002</v>
      </c>
      <c r="DA171" s="66" t="str">
        <f t="shared" si="81"/>
        <v>x̅</v>
      </c>
    </row>
    <row r="172" spans="1:105" ht="17" x14ac:dyDescent="0.25">
      <c r="A172"/>
      <c r="B172" s="30"/>
      <c r="C172" s="26"/>
      <c r="D172" s="66"/>
      <c r="E172" s="26">
        <f t="shared" si="82"/>
        <v>1</v>
      </c>
      <c r="F172" s="26" t="e">
        <f t="shared" si="83"/>
        <v>#N/A</v>
      </c>
      <c r="G172" s="83" t="str">
        <f t="shared" si="84"/>
        <v>80.45</v>
      </c>
      <c r="H172" s="26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8">
        <f t="shared" si="65"/>
        <v>2.0833333333333321</v>
      </c>
      <c r="T172" s="78">
        <f t="shared" si="42"/>
        <v>4.8820098256304865E-2</v>
      </c>
      <c r="U172" s="78" t="e" cm="1">
        <f t="array" ref="U172">_xlfn.IFS(
    FALSE, N("Check if X1 shading is ON"),
    $U$48&lt;&gt;"x", NA(),
    FALSE, N("Check if case is 'LEFT' and x axis value less than z score"),
    AND($F$67 = "LEFT", $S172 &lt; IF($J$67="", 0, $J$67)), $T172,
    FALSE, N("Check if case is 'RIGHT' and x axis value greater than z score"),
    AND($F$67 = "RIGHT", $S172 &gt; IF($J$67="", 0, $J$67)), $T172,
    FALSE, N("Check if case is 'TWO' and both directions"),
    AND(
        $F$67 = "TWO",
        OR($S172 &lt; -ABS($J$67), $S172 &gt; ABS($J$68))
    ), $T172,
    FALSE, N("Default case: Return NA()"),
    TRUE, NA()
)</f>
        <v>#N/A</v>
      </c>
      <c r="V172" s="78" cm="1">
        <f t="array" ref="V172">_xlfn.IFS(
    FALSE, N("Check if X1 shading is ON"),
    $U$48&lt;&gt;"x", NA(),
    FALSE, N("Check if case is 'LEFT' and x axis value less than z score"),
    AND($F$68 = "LEFT", $S172 &lt; IF($J$68="", 0, $J$68)), $T172,
    FALSE, N("Check if case is 'RIGHT' and x axis value greater than z score"),
    AND($F$68 = "RIGHT", $S172 &gt; IF($J$68="", 0, $J$68)), $T172,
    FALSE, N("Default case: Return NA()"),
    TRUE, NA()
)</f>
        <v>4.8820098256304865E-2</v>
      </c>
      <c r="W172" s="78" t="e" cm="1">
        <f t="array" ref="W172">_xlfn.IFS(
    FALSE, N("Check if X1 shading is ON"),
    $W$48&lt;&gt;"x", NA(),
    FALSE, N("Check if case is 'LEFT' and x axis value less than z score"),
    AND($F$71 = "LEFT", $S172 &lt; IF($J$71="", 0, $J$71)), $T172,
    FALSE, N("Check if case is 'RIGHT' and x axis value greater than z score"),
    AND($F$71 = "RIGHT", $S172 &gt; IF($J$71="", 0, $J$71)), $T172,
    FALSE, N("Check if case is 'TWO' and both directions"),
    AND(
        $F$71 = "TWO",
        OR($S172 &lt; -ABS($J$71), $S172 &gt; ABS($J$71))
    ), $T172,
    FALSE, N("Default case: Return NA()"),
    TRUE, NA()
)</f>
        <v>#N/A</v>
      </c>
      <c r="X172" s="30"/>
      <c r="Y172" s="66">
        <v>-0.33333333333333548</v>
      </c>
      <c r="Z172" s="66">
        <v>0.27800000000000002</v>
      </c>
      <c r="AA172" s="66">
        <f t="shared" si="54"/>
        <v>0.27800000000000002</v>
      </c>
      <c r="AB172" s="66" t="str">
        <f t="shared" si="79"/>
        <v>x̅</v>
      </c>
      <c r="AD172" s="3">
        <v>80</v>
      </c>
      <c r="AE172" s="7"/>
      <c r="AF172" s="5"/>
      <c r="AG172" s="7"/>
      <c r="AH172" s="6"/>
      <c r="AI172" s="6"/>
      <c r="AJ172" s="6"/>
      <c r="AK172" s="5"/>
      <c r="AL172" s="5"/>
      <c r="AM172" s="103" t="s">
        <v>1</v>
      </c>
      <c r="AN172" s="101" t="s">
        <v>123</v>
      </c>
      <c r="BM172" s="7"/>
      <c r="BN172" s="5"/>
      <c r="BO172" s="7"/>
      <c r="BP172" s="6"/>
      <c r="BQ172" s="6"/>
      <c r="BR172" s="119">
        <v>0.05</v>
      </c>
      <c r="BS172" s="119">
        <f>_xlfn.STDEV.S(BX164:BX193)</f>
        <v>2.4551142960963239</v>
      </c>
      <c r="BT172" s="5"/>
      <c r="BU172" s="103" t="str">
        <f t="shared" si="87"/>
        <v>x</v>
      </c>
      <c r="BV172" s="101" t="s">
        <v>122</v>
      </c>
      <c r="BX172" s="3">
        <v>82</v>
      </c>
      <c r="CA172" s="30"/>
      <c r="CB172" s="26"/>
      <c r="CC172" s="66"/>
      <c r="CD172" s="26">
        <f t="shared" si="85"/>
        <v>0</v>
      </c>
      <c r="CE172" s="26" t="e">
        <f t="shared" si="86"/>
        <v>#N/A</v>
      </c>
      <c r="CF172" s="83" t="str">
        <f t="shared" si="88"/>
        <v>80.00</v>
      </c>
      <c r="CG172" s="26"/>
      <c r="CH172" s="30"/>
      <c r="CI172" s="30"/>
      <c r="CJ172" s="30"/>
      <c r="CK172" s="30"/>
      <c r="CL172" s="30"/>
      <c r="CM172" s="30"/>
      <c r="CN172" s="30"/>
      <c r="CO172" s="30"/>
      <c r="CP172" s="30"/>
      <c r="CQ172" s="30"/>
      <c r="CR172" s="38">
        <f t="shared" si="70"/>
        <v>2.0416666666666656</v>
      </c>
      <c r="CS172" s="78">
        <f t="shared" si="68"/>
        <v>5.275558925238498E-2</v>
      </c>
      <c r="CT172" s="78" t="e" cm="1">
        <f t="array" ref="CT172">_xlfn.IFS(
    FALSE, N("Check if X1 shading is ON"),
    $CT$49&lt;&gt;"x", NA(),
    FALSE, N("Check if case is 'LEFT' and x axis value less than z score"),
    AND($CE$68 = "LEFT", $CR172 &lt; IF($CI$68="", 0, $CI$68)), $CS172,
    FALSE, N("Check if case is 'RIGHT' and x axis value greater than z score"),
    AND($CE$68 = "RIGHT", $CR172 &gt; IF($CI$68="", 0, $CI$68)), $CS172,
    FALSE, N("Check if case is 'TWO' and both directions"),
    AND(
        $CE$68 = "TWO",
        OR($CR172 &lt; -ABS($CI$68), $CR172 &gt; ABS($CI$69))
    ), $CS172,
    FALSE, N("Default case: Return NA()"),
    TRUE, NA()
)</f>
        <v>#N/A</v>
      </c>
      <c r="CU172" s="78" t="e" cm="1">
        <f t="array" ref="CU172">_xlfn.IFS(
    FALSE, N("Check if X1 shading is ON"),
    $CT$49&lt;&gt;"x", NA(),
    FALSE, N("Check if case is 'LEFT' and x axis value less than z score"),
    AND($CE$69 = "LEFT", $CR172 &lt; IF($CI$69="", 0, $CI$69)), $CS172,
    FALSE, N("Check if case is 'RIGHT' and x axis value greater than z score"),
    AND($CE$69 = "RIGHT", $CR172 &gt; IF($CI$69="", 0, $CI$69)), $CS172,
    FALSE, N("Default case: Return NA()"),
    TRUE, NA()
)</f>
        <v>#N/A</v>
      </c>
      <c r="CV172" s="78" t="e" cm="1">
        <f t="array" ref="CV172">_xlfn.IFS(
    FALSE, N("Check if X1 shading is ON"),
    $CV$49&lt;&gt;"x", NA(),
    FALSE, N("Check if case is 'LEFT' and x axis value less than z score"),
    AND($CE$72 = "LEFT", $CR172 &lt; IF($CI$72="", 0, $CI$72)), $CS172,
    FALSE, N("Check if case is 'RIGHT' and x axis value greater than z score"),
    AND($CE$72 = "RIGHT", $CR172 &gt; IF($CI$72="", 0, $CI$72)), $CS172,
    FALSE, N("Check if case is 'TWO' and both directions"),
    AND(
        $CE$72 = "TWO",
        OR($CR172 &lt; -ABS($CI$72), $CR172 &gt; ABS($CI$72))
    ), $CS172,
    FALSE, N("Default case: Return NA()"),
    TRUE, NA()
)</f>
        <v>#N/A</v>
      </c>
      <c r="CW172" s="30"/>
      <c r="CX172" s="66">
        <v>-0.50000000000000222</v>
      </c>
      <c r="CY172" s="66">
        <v>0.27800000000000002</v>
      </c>
      <c r="CZ172" s="66">
        <f t="shared" si="80"/>
        <v>0.27800000000000002</v>
      </c>
      <c r="DA172" s="66" t="str">
        <f t="shared" si="81"/>
        <v>x̅</v>
      </c>
    </row>
    <row r="173" spans="1:105" ht="17" x14ac:dyDescent="0.25">
      <c r="A173"/>
      <c r="B173" s="30"/>
      <c r="C173" s="26"/>
      <c r="D173" s="66"/>
      <c r="E173" s="26">
        <f t="shared" si="82"/>
        <v>2</v>
      </c>
      <c r="F173" s="26" t="e">
        <f t="shared" si="83"/>
        <v>#N/A</v>
      </c>
      <c r="G173" s="83" t="str">
        <f t="shared" si="84"/>
        <v>80.90</v>
      </c>
      <c r="H173" s="26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8">
        <f t="shared" si="65"/>
        <v>2.1249999999999987</v>
      </c>
      <c r="T173" s="78">
        <f t="shared" si="42"/>
        <v>4.5126018718354699E-2</v>
      </c>
      <c r="U173" s="78" t="e" cm="1">
        <f t="array" ref="U173">_xlfn.IFS(
    FALSE, N("Check if X1 shading is ON"),
    $U$48&lt;&gt;"x", NA(),
    FALSE, N("Check if case is 'LEFT' and x axis value less than z score"),
    AND($F$67 = "LEFT", $S173 &lt; IF($J$67="", 0, $J$67)), $T173,
    FALSE, N("Check if case is 'RIGHT' and x axis value greater than z score"),
    AND($F$67 = "RIGHT", $S173 &gt; IF($J$67="", 0, $J$67)), $T173,
    FALSE, N("Check if case is 'TWO' and both directions"),
    AND(
        $F$67 = "TWO",
        OR($S173 &lt; -ABS($J$67), $S173 &gt; ABS($J$68))
    ), $T173,
    FALSE, N("Default case: Return NA()"),
    TRUE, NA()
)</f>
        <v>#N/A</v>
      </c>
      <c r="V173" s="78" cm="1">
        <f t="array" ref="V173">_xlfn.IFS(
    FALSE, N("Check if X1 shading is ON"),
    $U$48&lt;&gt;"x", NA(),
    FALSE, N("Check if case is 'LEFT' and x axis value less than z score"),
    AND($F$68 = "LEFT", $S173 &lt; IF($J$68="", 0, $J$68)), $T173,
    FALSE, N("Check if case is 'RIGHT' and x axis value greater than z score"),
    AND($F$68 = "RIGHT", $S173 &gt; IF($J$68="", 0, $J$68)), $T173,
    FALSE, N("Default case: Return NA()"),
    TRUE, NA()
)</f>
        <v>4.5126018718354699E-2</v>
      </c>
      <c r="W173" s="78" t="e" cm="1">
        <f t="array" ref="W173">_xlfn.IFS(
    FALSE, N("Check if X1 shading is ON"),
    $W$48&lt;&gt;"x", NA(),
    FALSE, N("Check if case is 'LEFT' and x axis value less than z score"),
    AND($F$71 = "LEFT", $S173 &lt; IF($J$71="", 0, $J$71)), $T173,
    FALSE, N("Check if case is 'RIGHT' and x axis value greater than z score"),
    AND($F$71 = "RIGHT", $S173 &gt; IF($J$71="", 0, $J$71)), $T173,
    FALSE, N("Check if case is 'TWO' and both directions"),
    AND(
        $F$71 = "TWO",
        OR($S173 &lt; -ABS($J$71), $S173 &gt; ABS($J$71))
    ), $T173,
    FALSE, N("Default case: Return NA()"),
    TRUE, NA()
)</f>
        <v>#N/A</v>
      </c>
      <c r="X173" s="30"/>
      <c r="Y173" s="66">
        <v>-0.16666666666666879</v>
      </c>
      <c r="Z173" s="66">
        <v>0.27800000000000002</v>
      </c>
      <c r="AA173" s="66">
        <f t="shared" si="54"/>
        <v>0.27800000000000002</v>
      </c>
      <c r="AB173" s="66" t="str">
        <f t="shared" si="79"/>
        <v>x̅</v>
      </c>
      <c r="AD173" s="3">
        <v>86</v>
      </c>
      <c r="AE173" s="7"/>
      <c r="AF173" s="5"/>
      <c r="AG173" s="7"/>
      <c r="AH173" s="6"/>
      <c r="AI173" s="6"/>
      <c r="AJ173" s="123" t="s">
        <v>139</v>
      </c>
      <c r="AK173" s="122"/>
      <c r="AL173" s="5"/>
      <c r="AM173" s="103" t="s">
        <v>1</v>
      </c>
      <c r="AN173" s="101" t="s">
        <v>130</v>
      </c>
      <c r="BM173" s="7"/>
      <c r="BN173" s="5"/>
      <c r="BO173" s="7"/>
      <c r="BP173" s="6"/>
      <c r="BQ173" s="6"/>
      <c r="BR173" s="6"/>
      <c r="BS173" s="5"/>
      <c r="BT173" s="5"/>
      <c r="BU173" s="103" t="str">
        <f t="shared" si="87"/>
        <v>x</v>
      </c>
      <c r="BV173" s="101" t="s">
        <v>123</v>
      </c>
      <c r="BX173" s="3">
        <v>85</v>
      </c>
      <c r="CA173" s="30"/>
      <c r="CB173" s="26"/>
      <c r="CC173" s="66"/>
      <c r="CD173" s="26">
        <f t="shared" si="85"/>
        <v>1</v>
      </c>
      <c r="CE173" s="26" t="e">
        <f t="shared" si="86"/>
        <v>#N/A</v>
      </c>
      <c r="CF173" s="83" t="str">
        <f t="shared" si="88"/>
        <v>80.45</v>
      </c>
      <c r="CG173" s="26"/>
      <c r="CH173" s="30"/>
      <c r="CI173" s="30"/>
      <c r="CJ173" s="30"/>
      <c r="CK173" s="30"/>
      <c r="CL173" s="30"/>
      <c r="CM173" s="30"/>
      <c r="CN173" s="30"/>
      <c r="CO173" s="30"/>
      <c r="CP173" s="30"/>
      <c r="CQ173" s="30"/>
      <c r="CR173" s="38">
        <f t="shared" si="70"/>
        <v>2.0833333333333321</v>
      </c>
      <c r="CS173" s="78">
        <f t="shared" si="68"/>
        <v>4.8820098256304865E-2</v>
      </c>
      <c r="CT173" s="78" t="e" cm="1">
        <f t="array" ref="CT173">_xlfn.IFS(
    FALSE, N("Check if X1 shading is ON"),
    $CT$49&lt;&gt;"x", NA(),
    FALSE, N("Check if case is 'LEFT' and x axis value less than z score"),
    AND($CE$68 = "LEFT", $CR173 &lt; IF($CI$68="", 0, $CI$68)), $CS173,
    FALSE, N("Check if case is 'RIGHT' and x axis value greater than z score"),
    AND($CE$68 = "RIGHT", $CR173 &gt; IF($CI$68="", 0, $CI$68)), $CS173,
    FALSE, N("Check if case is 'TWO' and both directions"),
    AND(
        $CE$68 = "TWO",
        OR($CR173 &lt; -ABS($CI$68), $CR173 &gt; ABS($CI$69))
    ), $CS173,
    FALSE, N("Default case: Return NA()"),
    TRUE, NA()
)</f>
        <v>#N/A</v>
      </c>
      <c r="CU173" s="78" cm="1">
        <f t="array" ref="CU173">_xlfn.IFS(
    FALSE, N("Check if X1 shading is ON"),
    $CT$49&lt;&gt;"x", NA(),
    FALSE, N("Check if case is 'LEFT' and x axis value less than z score"),
    AND($CE$69 = "LEFT", $CR173 &lt; IF($CI$69="", 0, $CI$69)), $CS173,
    FALSE, N("Check if case is 'RIGHT' and x axis value greater than z score"),
    AND($CE$69 = "RIGHT", $CR173 &gt; IF($CI$69="", 0, $CI$69)), $CS173,
    FALSE, N("Default case: Return NA()"),
    TRUE, NA()
)</f>
        <v>4.8820098256304865E-2</v>
      </c>
      <c r="CV173" s="78" t="e" cm="1">
        <f t="array" ref="CV173">_xlfn.IFS(
    FALSE, N("Check if X1 shading is ON"),
    $CV$49&lt;&gt;"x", NA(),
    FALSE, N("Check if case is 'LEFT' and x axis value less than z score"),
    AND($CE$72 = "LEFT", $CR173 &lt; IF($CI$72="", 0, $CI$72)), $CS173,
    FALSE, N("Check if case is 'RIGHT' and x axis value greater than z score"),
    AND($CE$72 = "RIGHT", $CR173 &gt; IF($CI$72="", 0, $CI$72)), $CS173,
    FALSE, N("Check if case is 'TWO' and both directions"),
    AND(
        $CE$72 = "TWO",
        OR($CR173 &lt; -ABS($CI$72), $CR173 &gt; ABS($CI$72))
    ), $CS173,
    FALSE, N("Default case: Return NA()"),
    TRUE, NA()
)</f>
        <v>#N/A</v>
      </c>
      <c r="CW173" s="30"/>
      <c r="CX173" s="66">
        <v>-0.33333333333333548</v>
      </c>
      <c r="CY173" s="66">
        <v>0.27800000000000002</v>
      </c>
      <c r="CZ173" s="66">
        <f t="shared" si="80"/>
        <v>0.27800000000000002</v>
      </c>
      <c r="DA173" s="66" t="str">
        <f t="shared" si="81"/>
        <v>x̅</v>
      </c>
    </row>
    <row r="174" spans="1:105" ht="16" x14ac:dyDescent="0.2">
      <c r="A174"/>
      <c r="B174" s="30"/>
      <c r="C174" s="26"/>
      <c r="D174" s="66"/>
      <c r="E174" s="26">
        <f t="shared" si="82"/>
        <v>3</v>
      </c>
      <c r="F174" s="26" t="e">
        <f t="shared" si="83"/>
        <v>#N/A</v>
      </c>
      <c r="G174" s="83" t="str">
        <f t="shared" si="84"/>
        <v>81.34</v>
      </c>
      <c r="H174" s="26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8">
        <f t="shared" si="65"/>
        <v>2.1666666666666652</v>
      </c>
      <c r="T174" s="78">
        <f t="shared" si="42"/>
        <v>4.1664133658564015E-2</v>
      </c>
      <c r="U174" s="78" t="e" cm="1">
        <f t="array" ref="U174">_xlfn.IFS(
    FALSE, N("Check if X1 shading is ON"),
    $U$48&lt;&gt;"x", NA(),
    FALSE, N("Check if case is 'LEFT' and x axis value less than z score"),
    AND($F$67 = "LEFT", $S174 &lt; IF($J$67="", 0, $J$67)), $T174,
    FALSE, N("Check if case is 'RIGHT' and x axis value greater than z score"),
    AND($F$67 = "RIGHT", $S174 &gt; IF($J$67="", 0, $J$67)), $T174,
    FALSE, N("Check if case is 'TWO' and both directions"),
    AND(
        $F$67 = "TWO",
        OR($S174 &lt; -ABS($J$67), $S174 &gt; ABS($J$68))
    ), $T174,
    FALSE, N("Default case: Return NA()"),
    TRUE, NA()
)</f>
        <v>#N/A</v>
      </c>
      <c r="V174" s="78" cm="1">
        <f t="array" ref="V174">_xlfn.IFS(
    FALSE, N("Check if X1 shading is ON"),
    $U$48&lt;&gt;"x", NA(),
    FALSE, N("Check if case is 'LEFT' and x axis value less than z score"),
    AND($F$68 = "LEFT", $S174 &lt; IF($J$68="", 0, $J$68)), $T174,
    FALSE, N("Check if case is 'RIGHT' and x axis value greater than z score"),
    AND($F$68 = "RIGHT", $S174 &gt; IF($J$68="", 0, $J$68)), $T174,
    FALSE, N("Default case: Return NA()"),
    TRUE, NA()
)</f>
        <v>4.1664133658564015E-2</v>
      </c>
      <c r="W174" s="78" t="e" cm="1">
        <f t="array" ref="W174">_xlfn.IFS(
    FALSE, N("Check if X1 shading is ON"),
    $W$48&lt;&gt;"x", NA(),
    FALSE, N("Check if case is 'LEFT' and x axis value less than z score"),
    AND($F$71 = "LEFT", $S174 &lt; IF($J$71="", 0, $J$71)), $T174,
    FALSE, N("Check if case is 'RIGHT' and x axis value greater than z score"),
    AND($F$71 = "RIGHT", $S174 &gt; IF($J$71="", 0, $J$71)), $T174,
    FALSE, N("Check if case is 'TWO' and both directions"),
    AND(
        $F$71 = "TWO",
        OR($S174 &lt; -ABS($J$71), $S174 &gt; ABS($J$71))
    ), $T174,
    FALSE, N("Default case: Return NA()"),
    TRUE, NA()
)</f>
        <v>#N/A</v>
      </c>
      <c r="X174" s="30"/>
      <c r="Y174" s="66">
        <v>0.16666666666666449</v>
      </c>
      <c r="Z174" s="66">
        <v>0.27800000000000002</v>
      </c>
      <c r="AA174" s="66">
        <f t="shared" si="54"/>
        <v>0.27800000000000002</v>
      </c>
      <c r="AB174" s="66" t="str">
        <f t="shared" si="79"/>
        <v>x̅</v>
      </c>
      <c r="AD174" s="3">
        <v>78</v>
      </c>
      <c r="AE174" s="7"/>
      <c r="AF174" s="5"/>
      <c r="AG174" s="7"/>
      <c r="AH174" s="6"/>
      <c r="AI174" s="6"/>
      <c r="AJ174" s="124" t="s">
        <v>106</v>
      </c>
      <c r="AK174" s="125">
        <f>_xlfn.CONFIDENCE.T(AJ171,AK171,AJ169)</f>
        <v>0.91675474460491091</v>
      </c>
      <c r="AL174" s="5"/>
      <c r="AM174" s="103" t="s">
        <v>1</v>
      </c>
      <c r="AN174" s="102" t="s">
        <v>131</v>
      </c>
      <c r="BM174" s="7"/>
      <c r="BN174" s="5"/>
      <c r="BO174" s="7"/>
      <c r="BP174" s="6"/>
      <c r="BQ174" s="6"/>
      <c r="BR174" s="123" t="s">
        <v>139</v>
      </c>
      <c r="BS174" s="122"/>
      <c r="BT174" s="5"/>
      <c r="BU174" s="103" t="str">
        <f t="shared" si="87"/>
        <v>x</v>
      </c>
      <c r="BV174" s="101" t="s">
        <v>130</v>
      </c>
      <c r="BX174" s="3">
        <v>77</v>
      </c>
      <c r="CA174" s="30"/>
      <c r="CB174" s="26"/>
      <c r="CC174" s="66"/>
      <c r="CD174" s="26">
        <f t="shared" si="85"/>
        <v>2</v>
      </c>
      <c r="CE174" s="26" t="e">
        <f t="shared" si="86"/>
        <v>#N/A</v>
      </c>
      <c r="CF174" s="83" t="str">
        <f t="shared" si="88"/>
        <v>80.90</v>
      </c>
      <c r="CG174" s="26"/>
      <c r="CH174" s="30"/>
      <c r="CI174" s="30"/>
      <c r="CJ174" s="30"/>
      <c r="CK174" s="30"/>
      <c r="CL174" s="30"/>
      <c r="CM174" s="30"/>
      <c r="CN174" s="30"/>
      <c r="CO174" s="30"/>
      <c r="CP174" s="30"/>
      <c r="CQ174" s="30"/>
      <c r="CR174" s="38">
        <f t="shared" si="70"/>
        <v>2.1249999999999987</v>
      </c>
      <c r="CS174" s="78">
        <f t="shared" si="68"/>
        <v>4.5126018718354699E-2</v>
      </c>
      <c r="CT174" s="78" t="e" cm="1">
        <f t="array" ref="CT174">_xlfn.IFS(
    FALSE, N("Check if X1 shading is ON"),
    $CT$49&lt;&gt;"x", NA(),
    FALSE, N("Check if case is 'LEFT' and x axis value less than z score"),
    AND($CE$68 = "LEFT", $CR174 &lt; IF($CI$68="", 0, $CI$68)), $CS174,
    FALSE, N("Check if case is 'RIGHT' and x axis value greater than z score"),
    AND($CE$68 = "RIGHT", $CR174 &gt; IF($CI$68="", 0, $CI$68)), $CS174,
    FALSE, N("Check if case is 'TWO' and both directions"),
    AND(
        $CE$68 = "TWO",
        OR($CR174 &lt; -ABS($CI$68), $CR174 &gt; ABS($CI$69))
    ), $CS174,
    FALSE, N("Default case: Return NA()"),
    TRUE, NA()
)</f>
        <v>#N/A</v>
      </c>
      <c r="CU174" s="78" cm="1">
        <f t="array" ref="CU174">_xlfn.IFS(
    FALSE, N("Check if X1 shading is ON"),
    $CT$49&lt;&gt;"x", NA(),
    FALSE, N("Check if case is 'LEFT' and x axis value less than z score"),
    AND($CE$69 = "LEFT", $CR174 &lt; IF($CI$69="", 0, $CI$69)), $CS174,
    FALSE, N("Check if case is 'RIGHT' and x axis value greater than z score"),
    AND($CE$69 = "RIGHT", $CR174 &gt; IF($CI$69="", 0, $CI$69)), $CS174,
    FALSE, N("Default case: Return NA()"),
    TRUE, NA()
)</f>
        <v>4.5126018718354699E-2</v>
      </c>
      <c r="CV174" s="78" t="e" cm="1">
        <f t="array" ref="CV174">_xlfn.IFS(
    FALSE, N("Check if X1 shading is ON"),
    $CV$49&lt;&gt;"x", NA(),
    FALSE, N("Check if case is 'LEFT' and x axis value less than z score"),
    AND($CE$72 = "LEFT", $CR174 &lt; IF($CI$72="", 0, $CI$72)), $CS174,
    FALSE, N("Check if case is 'RIGHT' and x axis value greater than z score"),
    AND($CE$72 = "RIGHT", $CR174 &gt; IF($CI$72="", 0, $CI$72)), $CS174,
    FALSE, N("Check if case is 'TWO' and both directions"),
    AND(
        $CE$72 = "TWO",
        OR($CR174 &lt; -ABS($CI$72), $CR174 &gt; ABS($CI$72))
    ), $CS174,
    FALSE, N("Default case: Return NA()"),
    TRUE, NA()
)</f>
        <v>#N/A</v>
      </c>
      <c r="CW174" s="30"/>
      <c r="CX174" s="66">
        <v>-0.16666666666666879</v>
      </c>
      <c r="CY174" s="66">
        <v>0.27800000000000002</v>
      </c>
      <c r="CZ174" s="66">
        <f t="shared" si="80"/>
        <v>0.27800000000000002</v>
      </c>
      <c r="DA174" s="66" t="str">
        <f t="shared" si="81"/>
        <v>x̅</v>
      </c>
    </row>
    <row r="175" spans="1:105" ht="16" x14ac:dyDescent="0.2">
      <c r="A175"/>
      <c r="B175" s="30"/>
      <c r="C175" s="26"/>
      <c r="D175" s="66"/>
      <c r="E175" s="66"/>
      <c r="F175" s="26"/>
      <c r="G175" s="26"/>
      <c r="H175" s="26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8">
        <f t="shared" si="65"/>
        <v>2.2083333333333317</v>
      </c>
      <c r="T175" s="78">
        <f t="shared" si="42"/>
        <v>3.842496144051797E-2</v>
      </c>
      <c r="U175" s="78" t="e" cm="1">
        <f t="array" ref="U175">_xlfn.IFS(
    FALSE, N("Check if X1 shading is ON"),
    $U$48&lt;&gt;"x", NA(),
    FALSE, N("Check if case is 'LEFT' and x axis value less than z score"),
    AND($F$67 = "LEFT", $S175 &lt; IF($J$67="", 0, $J$67)), $T175,
    FALSE, N("Check if case is 'RIGHT' and x axis value greater than z score"),
    AND($F$67 = "RIGHT", $S175 &gt; IF($J$67="", 0, $J$67)), $T175,
    FALSE, N("Check if case is 'TWO' and both directions"),
    AND(
        $F$67 = "TWO",
        OR($S175 &lt; -ABS($J$67), $S175 &gt; ABS($J$68))
    ), $T175,
    FALSE, N("Default case: Return NA()"),
    TRUE, NA()
)</f>
        <v>#N/A</v>
      </c>
      <c r="V175" s="78" cm="1">
        <f t="array" ref="V175">_xlfn.IFS(
    FALSE, N("Check if X1 shading is ON"),
    $U$48&lt;&gt;"x", NA(),
    FALSE, N("Check if case is 'LEFT' and x axis value less than z score"),
    AND($F$68 = "LEFT", $S175 &lt; IF($J$68="", 0, $J$68)), $T175,
    FALSE, N("Check if case is 'RIGHT' and x axis value greater than z score"),
    AND($F$68 = "RIGHT", $S175 &gt; IF($J$68="", 0, $J$68)), $T175,
    FALSE, N("Default case: Return NA()"),
    TRUE, NA()
)</f>
        <v>3.842496144051797E-2</v>
      </c>
      <c r="W175" s="78" t="e" cm="1">
        <f t="array" ref="W175">_xlfn.IFS(
    FALSE, N("Check if X1 shading is ON"),
    $W$48&lt;&gt;"x", NA(),
    FALSE, N("Check if case is 'LEFT' and x axis value less than z score"),
    AND($F$71 = "LEFT", $S175 &lt; IF($J$71="", 0, $J$71)), $T175,
    FALSE, N("Check if case is 'RIGHT' and x axis value greater than z score"),
    AND($F$71 = "RIGHT", $S175 &gt; IF($J$71="", 0, $J$71)), $T175,
    FALSE, N("Check if case is 'TWO' and both directions"),
    AND(
        $F$71 = "TWO",
        OR($S175 &lt; -ABS($J$71), $S175 &gt; ABS($J$71))
    ), $T175,
    FALSE, N("Default case: Return NA()"),
    TRUE, NA()
)</f>
        <v>#N/A</v>
      </c>
      <c r="X175" s="30"/>
      <c r="Y175" s="66">
        <v>0.33333333333333115</v>
      </c>
      <c r="Z175" s="66">
        <v>0.27800000000000002</v>
      </c>
      <c r="AA175" s="66">
        <f t="shared" si="54"/>
        <v>0.27800000000000002</v>
      </c>
      <c r="AB175" s="66" t="str">
        <f t="shared" si="79"/>
        <v>x̅</v>
      </c>
      <c r="AD175" s="3">
        <v>82</v>
      </c>
      <c r="AE175" s="7"/>
      <c r="AF175" s="5"/>
      <c r="AG175" s="7"/>
      <c r="AH175" s="6"/>
      <c r="AI175" s="6"/>
      <c r="AJ175" s="124" t="s">
        <v>137</v>
      </c>
      <c r="AK175" s="125">
        <f>AL192-AK174</f>
        <v>80.283245255395087</v>
      </c>
      <c r="AL175" s="5"/>
      <c r="AM175" s="103" t="s">
        <v>1</v>
      </c>
      <c r="AN175" s="101" t="s">
        <v>72</v>
      </c>
      <c r="BM175" s="7"/>
      <c r="BN175" s="5"/>
      <c r="BO175" s="7"/>
      <c r="BP175" s="6"/>
      <c r="BQ175" s="6"/>
      <c r="BR175" s="124" t="s">
        <v>106</v>
      </c>
      <c r="BS175" s="125">
        <f>_xlfn.CONFIDENCE.T(BR172,BS172,BR170)</f>
        <v>0.91675474460491091</v>
      </c>
      <c r="BT175" s="5"/>
      <c r="BU175" s="103" t="str">
        <f t="shared" si="87"/>
        <v>x</v>
      </c>
      <c r="BV175" s="102" t="s">
        <v>131</v>
      </c>
      <c r="BX175" s="3">
        <v>83</v>
      </c>
      <c r="CA175" s="30"/>
      <c r="CB175" s="26"/>
      <c r="CC175" s="66"/>
      <c r="CD175" s="26">
        <f t="shared" si="85"/>
        <v>3</v>
      </c>
      <c r="CE175" s="26" t="e">
        <f t="shared" si="86"/>
        <v>#N/A</v>
      </c>
      <c r="CF175" s="83" t="str">
        <f t="shared" si="88"/>
        <v>81.34</v>
      </c>
      <c r="CG175" s="26"/>
      <c r="CH175" s="30"/>
      <c r="CI175" s="30"/>
      <c r="CJ175" s="30"/>
      <c r="CK175" s="30"/>
      <c r="CL175" s="30"/>
      <c r="CM175" s="30"/>
      <c r="CN175" s="30"/>
      <c r="CO175" s="30"/>
      <c r="CP175" s="30"/>
      <c r="CQ175" s="30"/>
      <c r="CR175" s="38">
        <f t="shared" si="70"/>
        <v>2.1666666666666652</v>
      </c>
      <c r="CS175" s="78">
        <f t="shared" si="68"/>
        <v>4.1664133658564015E-2</v>
      </c>
      <c r="CT175" s="78" t="e" cm="1">
        <f t="array" ref="CT175">_xlfn.IFS(
    FALSE, N("Check if X1 shading is ON"),
    $CT$49&lt;&gt;"x", NA(),
    FALSE, N("Check if case is 'LEFT' and x axis value less than z score"),
    AND($CE$68 = "LEFT", $CR175 &lt; IF($CI$68="", 0, $CI$68)), $CS175,
    FALSE, N("Check if case is 'RIGHT' and x axis value greater than z score"),
    AND($CE$68 = "RIGHT", $CR175 &gt; IF($CI$68="", 0, $CI$68)), $CS175,
    FALSE, N("Check if case is 'TWO' and both directions"),
    AND(
        $CE$68 = "TWO",
        OR($CR175 &lt; -ABS($CI$68), $CR175 &gt; ABS($CI$69))
    ), $CS175,
    FALSE, N("Default case: Return NA()"),
    TRUE, NA()
)</f>
        <v>#N/A</v>
      </c>
      <c r="CU175" s="78" cm="1">
        <f t="array" ref="CU175">_xlfn.IFS(
    FALSE, N("Check if X1 shading is ON"),
    $CT$49&lt;&gt;"x", NA(),
    FALSE, N("Check if case is 'LEFT' and x axis value less than z score"),
    AND($CE$69 = "LEFT", $CR175 &lt; IF($CI$69="", 0, $CI$69)), $CS175,
    FALSE, N("Check if case is 'RIGHT' and x axis value greater than z score"),
    AND($CE$69 = "RIGHT", $CR175 &gt; IF($CI$69="", 0, $CI$69)), $CS175,
    FALSE, N("Default case: Return NA()"),
    TRUE, NA()
)</f>
        <v>4.1664133658564015E-2</v>
      </c>
      <c r="CV175" s="78" t="e" cm="1">
        <f t="array" ref="CV175">_xlfn.IFS(
    FALSE, N("Check if X1 shading is ON"),
    $CV$49&lt;&gt;"x", NA(),
    FALSE, N("Check if case is 'LEFT' and x axis value less than z score"),
    AND($CE$72 = "LEFT", $CR175 &lt; IF($CI$72="", 0, $CI$72)), $CS175,
    FALSE, N("Check if case is 'RIGHT' and x axis value greater than z score"),
    AND($CE$72 = "RIGHT", $CR175 &gt; IF($CI$72="", 0, $CI$72)), $CS175,
    FALSE, N("Check if case is 'TWO' and both directions"),
    AND(
        $CE$72 = "TWO",
        OR($CR175 &lt; -ABS($CI$72), $CR175 &gt; ABS($CI$72))
    ), $CS175,
    FALSE, N("Default case: Return NA()"),
    TRUE, NA()
)</f>
        <v>#N/A</v>
      </c>
      <c r="CW175" s="30"/>
      <c r="CX175" s="66">
        <v>0.16666666666666449</v>
      </c>
      <c r="CY175" s="66">
        <v>0.27800000000000002</v>
      </c>
      <c r="CZ175" s="66">
        <f t="shared" si="80"/>
        <v>0.27800000000000002</v>
      </c>
      <c r="DA175" s="66" t="str">
        <f t="shared" si="81"/>
        <v>x̅</v>
      </c>
    </row>
    <row r="176" spans="1:105" ht="19" x14ac:dyDescent="0.25">
      <c r="A176"/>
      <c r="B176" s="30"/>
      <c r="C176" s="77" t="s">
        <v>90</v>
      </c>
      <c r="D176" s="66"/>
      <c r="E176" s="70" t="str">
        <f>$H$66</f>
        <v>SE = σ̂(x̅)</v>
      </c>
      <c r="F176" s="106">
        <f>H71</f>
        <v>0.44824049374179142</v>
      </c>
      <c r="G176" s="26"/>
      <c r="H176" s="26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8">
        <f t="shared" si="65"/>
        <v>2.2499999999999982</v>
      </c>
      <c r="T176" s="78">
        <f t="shared" si="42"/>
        <v>3.5398842630761047E-2</v>
      </c>
      <c r="U176" s="78" t="e" cm="1">
        <f t="array" ref="U176">_xlfn.IFS(
    FALSE, N("Check if X1 shading is ON"),
    $U$48&lt;&gt;"x", NA(),
    FALSE, N("Check if case is 'LEFT' and x axis value less than z score"),
    AND($F$67 = "LEFT", $S176 &lt; IF($J$67="", 0, $J$67)), $T176,
    FALSE, N("Check if case is 'RIGHT' and x axis value greater than z score"),
    AND($F$67 = "RIGHT", $S176 &gt; IF($J$67="", 0, $J$67)), $T176,
    FALSE, N("Check if case is 'TWO' and both directions"),
    AND(
        $F$67 = "TWO",
        OR($S176 &lt; -ABS($J$67), $S176 &gt; ABS($J$68))
    ), $T176,
    FALSE, N("Default case: Return NA()"),
    TRUE, NA()
)</f>
        <v>#N/A</v>
      </c>
      <c r="V176" s="78" cm="1">
        <f t="array" ref="V176">_xlfn.IFS(
    FALSE, N("Check if X1 shading is ON"),
    $U$48&lt;&gt;"x", NA(),
    FALSE, N("Check if case is 'LEFT' and x axis value less than z score"),
    AND($F$68 = "LEFT", $S176 &lt; IF($J$68="", 0, $J$68)), $T176,
    FALSE, N("Check if case is 'RIGHT' and x axis value greater than z score"),
    AND($F$68 = "RIGHT", $S176 &gt; IF($J$68="", 0, $J$68)), $T176,
    FALSE, N("Default case: Return NA()"),
    TRUE, NA()
)</f>
        <v>3.5398842630761047E-2</v>
      </c>
      <c r="W176" s="78" t="e" cm="1">
        <f t="array" ref="W176">_xlfn.IFS(
    FALSE, N("Check if X1 shading is ON"),
    $W$48&lt;&gt;"x", NA(),
    FALSE, N("Check if case is 'LEFT' and x axis value less than z score"),
    AND($F$71 = "LEFT", $S176 &lt; IF($J$71="", 0, $J$71)), $T176,
    FALSE, N("Check if case is 'RIGHT' and x axis value greater than z score"),
    AND($F$71 = "RIGHT", $S176 &gt; IF($J$71="", 0, $J$71)), $T176,
    FALSE, N("Check if case is 'TWO' and both directions"),
    AND(
        $F$71 = "TWO",
        OR($S176 &lt; -ABS($J$71), $S176 &gt; ABS($J$71))
    ), $T176,
    FALSE, N("Default case: Return NA()"),
    TRUE, NA()
)</f>
        <v>#N/A</v>
      </c>
      <c r="X176" s="30"/>
      <c r="Y176" s="66">
        <v>0.49999999999999789</v>
      </c>
      <c r="Z176" s="66">
        <v>0.27800000000000002</v>
      </c>
      <c r="AA176" s="66">
        <f t="shared" si="54"/>
        <v>0.27800000000000002</v>
      </c>
      <c r="AB176" s="66" t="str">
        <f t="shared" si="79"/>
        <v>x̅</v>
      </c>
      <c r="AD176" s="3">
        <v>85</v>
      </c>
      <c r="AE176" s="7"/>
      <c r="AF176" s="5"/>
      <c r="AG176" s="7"/>
      <c r="AH176" s="6"/>
      <c r="AI176" s="6"/>
      <c r="AJ176" s="124" t="s">
        <v>138</v>
      </c>
      <c r="AK176" s="126">
        <f>AL192+AK174</f>
        <v>82.116754744604918</v>
      </c>
      <c r="AL176" s="5"/>
      <c r="AM176" s="103"/>
      <c r="AN176" s="102" t="s">
        <v>132</v>
      </c>
      <c r="BM176" s="7"/>
      <c r="BN176" s="5"/>
      <c r="BO176" s="7"/>
      <c r="BP176" s="6"/>
      <c r="BQ176" s="6"/>
      <c r="BR176" s="124" t="s">
        <v>137</v>
      </c>
      <c r="BS176" s="125">
        <f>BT193-BS175</f>
        <v>80.283245255395087</v>
      </c>
      <c r="BT176" s="5"/>
      <c r="BU176" s="103" t="str">
        <f t="shared" si="87"/>
        <v>x</v>
      </c>
      <c r="BV176" s="101" t="s">
        <v>72</v>
      </c>
      <c r="BX176" s="3">
        <v>80</v>
      </c>
      <c r="CA176" s="30"/>
      <c r="CB176" s="26"/>
      <c r="CC176" s="66"/>
      <c r="CD176" s="66"/>
      <c r="CE176" s="26"/>
      <c r="CF176" s="26"/>
      <c r="CG176" s="26"/>
      <c r="CH176" s="30"/>
      <c r="CI176" s="30"/>
      <c r="CJ176" s="30"/>
      <c r="CK176" s="30"/>
      <c r="CL176" s="30"/>
      <c r="CM176" s="30"/>
      <c r="CN176" s="30"/>
      <c r="CO176" s="30"/>
      <c r="CP176" s="30"/>
      <c r="CQ176" s="30"/>
      <c r="CR176" s="38">
        <f t="shared" si="70"/>
        <v>2.2083333333333317</v>
      </c>
      <c r="CS176" s="78">
        <f t="shared" si="68"/>
        <v>3.842496144051797E-2</v>
      </c>
      <c r="CT176" s="78" t="e" cm="1">
        <f t="array" ref="CT176">_xlfn.IFS(
    FALSE, N("Check if X1 shading is ON"),
    $CT$49&lt;&gt;"x", NA(),
    FALSE, N("Check if case is 'LEFT' and x axis value less than z score"),
    AND($CE$68 = "LEFT", $CR176 &lt; IF($CI$68="", 0, $CI$68)), $CS176,
    FALSE, N("Check if case is 'RIGHT' and x axis value greater than z score"),
    AND($CE$68 = "RIGHT", $CR176 &gt; IF($CI$68="", 0, $CI$68)), $CS176,
    FALSE, N("Check if case is 'TWO' and both directions"),
    AND(
        $CE$68 = "TWO",
        OR($CR176 &lt; -ABS($CI$68), $CR176 &gt; ABS($CI$69))
    ), $CS176,
    FALSE, N("Default case: Return NA()"),
    TRUE, NA()
)</f>
        <v>#N/A</v>
      </c>
      <c r="CU176" s="78" cm="1">
        <f t="array" ref="CU176">_xlfn.IFS(
    FALSE, N("Check if X1 shading is ON"),
    $CT$49&lt;&gt;"x", NA(),
    FALSE, N("Check if case is 'LEFT' and x axis value less than z score"),
    AND($CE$69 = "LEFT", $CR176 &lt; IF($CI$69="", 0, $CI$69)), $CS176,
    FALSE, N("Check if case is 'RIGHT' and x axis value greater than z score"),
    AND($CE$69 = "RIGHT", $CR176 &gt; IF($CI$69="", 0, $CI$69)), $CS176,
    FALSE, N("Default case: Return NA()"),
    TRUE, NA()
)</f>
        <v>3.842496144051797E-2</v>
      </c>
      <c r="CV176" s="78" t="e" cm="1">
        <f t="array" ref="CV176">_xlfn.IFS(
    FALSE, N("Check if X1 shading is ON"),
    $CV$49&lt;&gt;"x", NA(),
    FALSE, N("Check if case is 'LEFT' and x axis value less than z score"),
    AND($CE$72 = "LEFT", $CR176 &lt; IF($CI$72="", 0, $CI$72)), $CS176,
    FALSE, N("Check if case is 'RIGHT' and x axis value greater than z score"),
    AND($CE$72 = "RIGHT", $CR176 &gt; IF($CI$72="", 0, $CI$72)), $CS176,
    FALSE, N("Check if case is 'TWO' and both directions"),
    AND(
        $CE$72 = "TWO",
        OR($CR176 &lt; -ABS($CI$72), $CR176 &gt; ABS($CI$72))
    ), $CS176,
    FALSE, N("Default case: Return NA()"),
    TRUE, NA()
)</f>
        <v>#N/A</v>
      </c>
      <c r="CW176" s="30"/>
      <c r="CX176" s="66">
        <v>0.33333333333333115</v>
      </c>
      <c r="CY176" s="66">
        <v>0.27800000000000002</v>
      </c>
      <c r="CZ176" s="66">
        <f t="shared" si="80"/>
        <v>0.27800000000000002</v>
      </c>
      <c r="DA176" s="66" t="str">
        <f t="shared" si="81"/>
        <v>x̅</v>
      </c>
    </row>
    <row r="177" spans="1:105" ht="19" x14ac:dyDescent="0.25">
      <c r="A177" s="5"/>
      <c r="B177" s="30"/>
      <c r="C177" s="35" t="s">
        <v>40</v>
      </c>
      <c r="D177" s="70" t="s">
        <v>41</v>
      </c>
      <c r="E177" s="64" t="str">
        <f>LEFT(C176,6)&amp;" "&amp;$D$67&amp;" axis"</f>
        <v>X3 std T x̅ axis</v>
      </c>
      <c r="F177" s="64" t="str">
        <f>$D$62&amp;" stdev y"</f>
        <v>T x̅ stdev y</v>
      </c>
      <c r="G177" s="66"/>
      <c r="H177" s="66"/>
      <c r="I177" s="64" t="str">
        <f>$D$67&amp;" stdev labels"</f>
        <v>T x̅ stdev labels</v>
      </c>
      <c r="J177" s="30"/>
      <c r="K177" s="30"/>
      <c r="L177" s="30"/>
      <c r="M177" s="30"/>
      <c r="N177" s="30"/>
      <c r="O177" s="30"/>
      <c r="P177" s="30"/>
      <c r="Q177" s="30"/>
      <c r="R177" s="30"/>
      <c r="S177" s="38">
        <f t="shared" si="65"/>
        <v>2.2916666666666647</v>
      </c>
      <c r="T177" s="78">
        <f t="shared" si="42"/>
        <v>3.2576019512921675E-2</v>
      </c>
      <c r="U177" s="78" t="e" cm="1">
        <f t="array" ref="U177">_xlfn.IFS(
    FALSE, N("Check if X1 shading is ON"),
    $U$48&lt;&gt;"x", NA(),
    FALSE, N("Check if case is 'LEFT' and x axis value less than z score"),
    AND($F$67 = "LEFT", $S177 &lt; IF($J$67="", 0, $J$67)), $T177,
    FALSE, N("Check if case is 'RIGHT' and x axis value greater than z score"),
    AND($F$67 = "RIGHT", $S177 &gt; IF($J$67="", 0, $J$67)), $T177,
    FALSE, N("Check if case is 'TWO' and both directions"),
    AND(
        $F$67 = "TWO",
        OR($S177 &lt; -ABS($J$67), $S177 &gt; ABS($J$68))
    ), $T177,
    FALSE, N("Default case: Return NA()"),
    TRUE, NA()
)</f>
        <v>#N/A</v>
      </c>
      <c r="V177" s="78" cm="1">
        <f t="array" ref="V177">_xlfn.IFS(
    FALSE, N("Check if X1 shading is ON"),
    $U$48&lt;&gt;"x", NA(),
    FALSE, N("Check if case is 'LEFT' and x axis value less than z score"),
    AND($F$68 = "LEFT", $S177 &lt; IF($J$68="", 0, $J$68)), $T177,
    FALSE, N("Check if case is 'RIGHT' and x axis value greater than z score"),
    AND($F$68 = "RIGHT", $S177 &gt; IF($J$68="", 0, $J$68)), $T177,
    FALSE, N("Default case: Return NA()"),
    TRUE, NA()
)</f>
        <v>3.2576019512921675E-2</v>
      </c>
      <c r="W177" s="78" t="e" cm="1">
        <f t="array" ref="W177">_xlfn.IFS(
    FALSE, N("Check if X1 shading is ON"),
    $W$48&lt;&gt;"x", NA(),
    FALSE, N("Check if case is 'LEFT' and x axis value less than z score"),
    AND($F$71 = "LEFT", $S177 &lt; IF($J$71="", 0, $J$71)), $T177,
    FALSE, N("Check if case is 'RIGHT' and x axis value greater than z score"),
    AND($F$71 = "RIGHT", $S177 &gt; IF($J$71="", 0, $J$71)), $T177,
    FALSE, N("Check if case is 'TWO' and both directions"),
    AND(
        $F$71 = "TWO",
        OR($S177 &lt; -ABS($J$71), $S177 &gt; ABS($J$71))
    ), $T177,
    FALSE, N("Default case: Return NA()"),
    TRUE, NA()
)</f>
        <v>#N/A</v>
      </c>
      <c r="X177" s="30"/>
      <c r="Y177" s="66">
        <v>0.66666666666666441</v>
      </c>
      <c r="Z177" s="66">
        <v>0.27800000000000002</v>
      </c>
      <c r="AA177" s="66">
        <f t="shared" si="54"/>
        <v>0.27800000000000002</v>
      </c>
      <c r="AB177" s="66" t="str">
        <f t="shared" si="79"/>
        <v>x̅</v>
      </c>
      <c r="AD177" s="3">
        <v>77</v>
      </c>
      <c r="AE177" s="7"/>
      <c r="AF177" s="5"/>
      <c r="AG177" s="7"/>
      <c r="AH177" s="6"/>
      <c r="AI177" s="6"/>
      <c r="AJ177" s="6"/>
      <c r="AK177" s="5"/>
      <c r="AL177" s="5"/>
      <c r="AM177" s="103"/>
      <c r="AN177" s="102" t="s">
        <v>135</v>
      </c>
      <c r="BM177" s="7"/>
      <c r="BN177" s="5"/>
      <c r="BO177" s="7"/>
      <c r="BP177" s="6"/>
      <c r="BQ177" s="6"/>
      <c r="BR177" s="124" t="s">
        <v>138</v>
      </c>
      <c r="BS177" s="126">
        <f>BT193+BS175</f>
        <v>82.116754744604918</v>
      </c>
      <c r="BT177" s="5"/>
      <c r="BU177" s="103">
        <f t="shared" si="87"/>
        <v>0</v>
      </c>
      <c r="BV177" s="102" t="s">
        <v>132</v>
      </c>
      <c r="BX177" s="3">
        <v>82</v>
      </c>
      <c r="CA177" s="30"/>
      <c r="CB177" s="77" t="s">
        <v>90</v>
      </c>
      <c r="CC177" s="66"/>
      <c r="CD177" s="70" t="str">
        <f>$CG$67</f>
        <v>SE = σ̂(x̅)</v>
      </c>
      <c r="CE177" s="106">
        <f>CG72</f>
        <v>0.44824049374179142</v>
      </c>
      <c r="CF177" s="26"/>
      <c r="CG177" s="26"/>
      <c r="CH177" s="30"/>
      <c r="CI177" s="30"/>
      <c r="CJ177" s="30"/>
      <c r="CK177" s="30"/>
      <c r="CL177" s="30"/>
      <c r="CM177" s="30"/>
      <c r="CN177" s="30"/>
      <c r="CO177" s="30"/>
      <c r="CP177" s="30"/>
      <c r="CQ177" s="30"/>
      <c r="CR177" s="38">
        <f t="shared" si="70"/>
        <v>2.2499999999999982</v>
      </c>
      <c r="CS177" s="78">
        <f t="shared" si="68"/>
        <v>3.5398842630761047E-2</v>
      </c>
      <c r="CT177" s="78" t="e" cm="1">
        <f t="array" ref="CT177">_xlfn.IFS(
    FALSE, N("Check if X1 shading is ON"),
    $CT$49&lt;&gt;"x", NA(),
    FALSE, N("Check if case is 'LEFT' and x axis value less than z score"),
    AND($CE$68 = "LEFT", $CR177 &lt; IF($CI$68="", 0, $CI$68)), $CS177,
    FALSE, N("Check if case is 'RIGHT' and x axis value greater than z score"),
    AND($CE$68 = "RIGHT", $CR177 &gt; IF($CI$68="", 0, $CI$68)), $CS177,
    FALSE, N("Check if case is 'TWO' and both directions"),
    AND(
        $CE$68 = "TWO",
        OR($CR177 &lt; -ABS($CI$68), $CR177 &gt; ABS($CI$69))
    ), $CS177,
    FALSE, N("Default case: Return NA()"),
    TRUE, NA()
)</f>
        <v>#N/A</v>
      </c>
      <c r="CU177" s="78" cm="1">
        <f t="array" ref="CU177">_xlfn.IFS(
    FALSE, N("Check if X1 shading is ON"),
    $CT$49&lt;&gt;"x", NA(),
    FALSE, N("Check if case is 'LEFT' and x axis value less than z score"),
    AND($CE$69 = "LEFT", $CR177 &lt; IF($CI$69="", 0, $CI$69)), $CS177,
    FALSE, N("Check if case is 'RIGHT' and x axis value greater than z score"),
    AND($CE$69 = "RIGHT", $CR177 &gt; IF($CI$69="", 0, $CI$69)), $CS177,
    FALSE, N("Default case: Return NA()"),
    TRUE, NA()
)</f>
        <v>3.5398842630761047E-2</v>
      </c>
      <c r="CV177" s="78" t="e" cm="1">
        <f t="array" ref="CV177">_xlfn.IFS(
    FALSE, N("Check if X1 shading is ON"),
    $CV$49&lt;&gt;"x", NA(),
    FALSE, N("Check if case is 'LEFT' and x axis value less than z score"),
    AND($CE$72 = "LEFT", $CR177 &lt; IF($CI$72="", 0, $CI$72)), $CS177,
    FALSE, N("Check if case is 'RIGHT' and x axis value greater than z score"),
    AND($CE$72 = "RIGHT", $CR177 &gt; IF($CI$72="", 0, $CI$72)), $CS177,
    FALSE, N("Check if case is 'TWO' and both directions"),
    AND(
        $CE$72 = "TWO",
        OR($CR177 &lt; -ABS($CI$72), $CR177 &gt; ABS($CI$72))
    ), $CS177,
    FALSE, N("Default case: Return NA()"),
    TRUE, NA()
)</f>
        <v>#N/A</v>
      </c>
      <c r="CW177" s="30"/>
      <c r="CX177" s="66">
        <v>0.49999999999999789</v>
      </c>
      <c r="CY177" s="66">
        <v>0.27800000000000002</v>
      </c>
      <c r="CZ177" s="66">
        <f t="shared" si="80"/>
        <v>0.27800000000000002</v>
      </c>
      <c r="DA177" s="66" t="str">
        <f t="shared" si="81"/>
        <v>x̅</v>
      </c>
    </row>
    <row r="178" spans="1:105" ht="34" x14ac:dyDescent="0.2">
      <c r="A178" s="5"/>
      <c r="B178" s="30"/>
      <c r="C178" s="26">
        <f>N69</f>
        <v>0</v>
      </c>
      <c r="D178" s="66">
        <f>D167+0.03</f>
        <v>-0.17</v>
      </c>
      <c r="E178" s="26">
        <f>E157</f>
        <v>-4</v>
      </c>
      <c r="F178" s="26" t="e">
        <f>IF(
    C178="x",
    D178,
    NA()
)</f>
        <v>#N/A</v>
      </c>
      <c r="G178" s="8"/>
      <c r="H178" s="105">
        <f>F176</f>
        <v>0.44824049374179142</v>
      </c>
      <c r="I178" s="83" t="str">
        <f>IF($H$67 = "", "",
    E176
)</f>
        <v>SE = σ̂(x̅)</v>
      </c>
      <c r="J178" s="30"/>
      <c r="K178" s="30"/>
      <c r="L178" s="30"/>
      <c r="M178" s="30"/>
      <c r="N178" s="30"/>
      <c r="O178" s="30"/>
      <c r="P178" s="30"/>
      <c r="Q178" s="30"/>
      <c r="R178" s="30"/>
      <c r="S178" s="38">
        <f t="shared" si="65"/>
        <v>2.3333333333333313</v>
      </c>
      <c r="T178" s="78">
        <f t="shared" si="42"/>
        <v>2.9946708232795983E-2</v>
      </c>
      <c r="U178" s="78" t="e" cm="1">
        <f t="array" ref="U178">_xlfn.IFS(
    FALSE, N("Check if X1 shading is ON"),
    $U$48&lt;&gt;"x", NA(),
    FALSE, N("Check if case is 'LEFT' and x axis value less than z score"),
    AND($F$67 = "LEFT", $S178 &lt; IF($J$67="", 0, $J$67)), $T178,
    FALSE, N("Check if case is 'RIGHT' and x axis value greater than z score"),
    AND($F$67 = "RIGHT", $S178 &gt; IF($J$67="", 0, $J$67)), $T178,
    FALSE, N("Check if case is 'TWO' and both directions"),
    AND(
        $F$67 = "TWO",
        OR($S178 &lt; -ABS($J$67), $S178 &gt; ABS($J$68))
    ), $T178,
    FALSE, N("Default case: Return NA()"),
    TRUE, NA()
)</f>
        <v>#N/A</v>
      </c>
      <c r="V178" s="78" cm="1">
        <f t="array" ref="V178">_xlfn.IFS(
    FALSE, N("Check if X1 shading is ON"),
    $U$48&lt;&gt;"x", NA(),
    FALSE, N("Check if case is 'LEFT' and x axis value less than z score"),
    AND($F$68 = "LEFT", $S178 &lt; IF($J$68="", 0, $J$68)), $T178,
    FALSE, N("Check if case is 'RIGHT' and x axis value greater than z score"),
    AND($F$68 = "RIGHT", $S178 &gt; IF($J$68="", 0, $J$68)), $T178,
    FALSE, N("Default case: Return NA()"),
    TRUE, NA()
)</f>
        <v>2.9946708232795983E-2</v>
      </c>
      <c r="W178" s="78" t="e" cm="1">
        <f t="array" ref="W178">_xlfn.IFS(
    FALSE, N("Check if X1 shading is ON"),
    $W$48&lt;&gt;"x", NA(),
    FALSE, N("Check if case is 'LEFT' and x axis value less than z score"),
    AND($F$71 = "LEFT", $S178 &lt; IF($J$71="", 0, $J$71)), $T178,
    FALSE, N("Check if case is 'RIGHT' and x axis value greater than z score"),
    AND($F$71 = "RIGHT", $S178 &gt; IF($J$71="", 0, $J$71)), $T178,
    FALSE, N("Check if case is 'TWO' and both directions"),
    AND(
        $F$71 = "TWO",
        OR($S178 &lt; -ABS($J$71), $S178 &gt; ABS($J$71))
    ), $T178,
    FALSE, N("Default case: Return NA()"),
    TRUE, NA()
)</f>
        <v>#N/A</v>
      </c>
      <c r="X178" s="30"/>
      <c r="Y178" s="66">
        <v>-0.66666666666666874</v>
      </c>
      <c r="Z178" s="66">
        <v>0.30199999999999999</v>
      </c>
      <c r="AA178" s="66">
        <f t="shared" si="54"/>
        <v>0.30199999999999999</v>
      </c>
      <c r="AB178" s="66" t="str">
        <f t="shared" si="79"/>
        <v>x̅</v>
      </c>
      <c r="AD178" s="3">
        <v>83</v>
      </c>
      <c r="AE178" s="7"/>
      <c r="AF178" s="5"/>
      <c r="AG178" s="7"/>
      <c r="AH178" s="6"/>
      <c r="AI178" s="6"/>
      <c r="AJ178" s="6"/>
      <c r="AK178" s="5"/>
      <c r="AL178" s="5"/>
      <c r="AM178" s="103"/>
      <c r="AN178" s="101" t="s">
        <v>126</v>
      </c>
      <c r="BM178" s="7"/>
      <c r="BN178" s="5"/>
      <c r="BO178" s="7"/>
      <c r="BP178" s="6"/>
      <c r="BQ178" s="6"/>
      <c r="BR178" s="6"/>
      <c r="BS178" s="5"/>
      <c r="BT178" s="5"/>
      <c r="BU178" s="103">
        <f t="shared" si="87"/>
        <v>0</v>
      </c>
      <c r="BV178" s="102" t="s">
        <v>135</v>
      </c>
      <c r="BX178" s="3">
        <v>84</v>
      </c>
      <c r="BZ178" s="5"/>
      <c r="CA178" s="30"/>
      <c r="CB178" s="35" t="s">
        <v>40</v>
      </c>
      <c r="CC178" s="70" t="s">
        <v>41</v>
      </c>
      <c r="CD178" s="64" t="str">
        <f>LEFT(CB177,6)&amp;" "&amp;$CC$68&amp;" axis"</f>
        <v>X3 std T x̅ axis</v>
      </c>
      <c r="CE178" s="64" t="str">
        <f>$CC$63&amp;" stdev y"</f>
        <v>T x̅ stdev y</v>
      </c>
      <c r="CF178" s="66"/>
      <c r="CG178" s="66"/>
      <c r="CH178" s="64" t="str">
        <f>$CC$68&amp;" stdev labels"</f>
        <v>T x̅ stdev labels</v>
      </c>
      <c r="CI178" s="30"/>
      <c r="CJ178" s="30"/>
      <c r="CK178" s="30"/>
      <c r="CL178" s="30"/>
      <c r="CM178" s="30"/>
      <c r="CN178" s="30"/>
      <c r="CO178" s="30"/>
      <c r="CP178" s="30"/>
      <c r="CQ178" s="30"/>
      <c r="CR178" s="38">
        <f t="shared" si="70"/>
        <v>2.2916666666666647</v>
      </c>
      <c r="CS178" s="78">
        <f t="shared" si="68"/>
        <v>3.2576019512921675E-2</v>
      </c>
      <c r="CT178" s="78" t="e" cm="1">
        <f t="array" ref="CT178">_xlfn.IFS(
    FALSE, N("Check if X1 shading is ON"),
    $CT$49&lt;&gt;"x", NA(),
    FALSE, N("Check if case is 'LEFT' and x axis value less than z score"),
    AND($CE$68 = "LEFT", $CR178 &lt; IF($CI$68="", 0, $CI$68)), $CS178,
    FALSE, N("Check if case is 'RIGHT' and x axis value greater than z score"),
    AND($CE$68 = "RIGHT", $CR178 &gt; IF($CI$68="", 0, $CI$68)), $CS178,
    FALSE, N("Check if case is 'TWO' and both directions"),
    AND(
        $CE$68 = "TWO",
        OR($CR178 &lt; -ABS($CI$68), $CR178 &gt; ABS($CI$69))
    ), $CS178,
    FALSE, N("Default case: Return NA()"),
    TRUE, NA()
)</f>
        <v>#N/A</v>
      </c>
      <c r="CU178" s="78" cm="1">
        <f t="array" ref="CU178">_xlfn.IFS(
    FALSE, N("Check if X1 shading is ON"),
    $CT$49&lt;&gt;"x", NA(),
    FALSE, N("Check if case is 'LEFT' and x axis value less than z score"),
    AND($CE$69 = "LEFT", $CR178 &lt; IF($CI$69="", 0, $CI$69)), $CS178,
    FALSE, N("Check if case is 'RIGHT' and x axis value greater than z score"),
    AND($CE$69 = "RIGHT", $CR178 &gt; IF($CI$69="", 0, $CI$69)), $CS178,
    FALSE, N("Default case: Return NA()"),
    TRUE, NA()
)</f>
        <v>3.2576019512921675E-2</v>
      </c>
      <c r="CV178" s="78" t="e" cm="1">
        <f t="array" ref="CV178">_xlfn.IFS(
    FALSE, N("Check if X1 shading is ON"),
    $CV$49&lt;&gt;"x", NA(),
    FALSE, N("Check if case is 'LEFT' and x axis value less than z score"),
    AND($CE$72 = "LEFT", $CR178 &lt; IF($CI$72="", 0, $CI$72)), $CS178,
    FALSE, N("Check if case is 'RIGHT' and x axis value greater than z score"),
    AND($CE$72 = "RIGHT", $CR178 &gt; IF($CI$72="", 0, $CI$72)), $CS178,
    FALSE, N("Check if case is 'TWO' and both directions"),
    AND(
        $CE$72 = "TWO",
        OR($CR178 &lt; -ABS($CI$72), $CR178 &gt; ABS($CI$72))
    ), $CS178,
    FALSE, N("Default case: Return NA()"),
    TRUE, NA()
)</f>
        <v>#N/A</v>
      </c>
      <c r="CW178" s="30"/>
      <c r="CX178" s="66">
        <v>0.66666666666666441</v>
      </c>
      <c r="CY178" s="66">
        <v>0.27800000000000002</v>
      </c>
      <c r="CZ178" s="66">
        <f t="shared" si="80"/>
        <v>0.27800000000000002</v>
      </c>
      <c r="DA178" s="66" t="str">
        <f t="shared" si="81"/>
        <v>x̅</v>
      </c>
    </row>
    <row r="179" spans="1:105" ht="16" x14ac:dyDescent="0.2">
      <c r="A179" s="5"/>
      <c r="B179" s="30"/>
      <c r="C179" s="26"/>
      <c r="D179" s="66"/>
      <c r="E179" s="26">
        <f t="shared" ref="E179:E184" si="89">E158</f>
        <v>-3</v>
      </c>
      <c r="F179" s="26" t="e">
        <f>F178</f>
        <v>#N/A</v>
      </c>
      <c r="G179" s="66">
        <v>-3</v>
      </c>
      <c r="H179" s="104">
        <f>G179*$F$176</f>
        <v>-1.3447214812253743</v>
      </c>
      <c r="I179" s="83" t="str">
        <f t="shared" ref="I179:I185" si="90">IF($H$67 = "", "",
    TEXT(H179,
        IF($N$71 = 0,
            "+#,##0;-#,##0;0",
            "+#,##0." &amp; REPT("0", $N$71) &amp; ";-#,##0." &amp; REPT("0", $N$71) &amp; ";0"
        )
    )
)</f>
        <v>-1.34</v>
      </c>
      <c r="J179" s="30"/>
      <c r="K179" s="30"/>
      <c r="L179" s="30"/>
      <c r="M179" s="30"/>
      <c r="N179" s="30"/>
      <c r="O179" s="30"/>
      <c r="P179" s="30"/>
      <c r="Q179" s="30"/>
      <c r="R179" s="30"/>
      <c r="S179" s="38">
        <f t="shared" ref="S179:S194" si="91">S178+$R$52</f>
        <v>2.3749999999999978</v>
      </c>
      <c r="T179" s="78">
        <f t="shared" ref="T179:T194" si="92">IF(
    LEFT($D$67,1) ="T",
    _xlfn.T.DIST(S179, $C$67-1, FALSE),
    _xlfn.NORM.S.DIST(S179, FALSE)
)</f>
        <v>2.7501163642810422E-2</v>
      </c>
      <c r="U179" s="78" t="e" cm="1">
        <f t="array" ref="U179">_xlfn.IFS(
    FALSE, N("Check if X1 shading is ON"),
    $U$48&lt;&gt;"x", NA(),
    FALSE, N("Check if case is 'LEFT' and x axis value less than z score"),
    AND($F$67 = "LEFT", $S179 &lt; IF($J$67="", 0, $J$67)), $T179,
    FALSE, N("Check if case is 'RIGHT' and x axis value greater than z score"),
    AND($F$67 = "RIGHT", $S179 &gt; IF($J$67="", 0, $J$67)), $T179,
    FALSE, N("Check if case is 'TWO' and both directions"),
    AND(
        $F$67 = "TWO",
        OR($S179 &lt; -ABS($J$67), $S179 &gt; ABS($J$68))
    ), $T179,
    FALSE, N("Default case: Return NA()"),
    TRUE, NA()
)</f>
        <v>#N/A</v>
      </c>
      <c r="V179" s="78" cm="1">
        <f t="array" ref="V179">_xlfn.IFS(
    FALSE, N("Check if X1 shading is ON"),
    $U$48&lt;&gt;"x", NA(),
    FALSE, N("Check if case is 'LEFT' and x axis value less than z score"),
    AND($F$68 = "LEFT", $S179 &lt; IF($J$68="", 0, $J$68)), $T179,
    FALSE, N("Check if case is 'RIGHT' and x axis value greater than z score"),
    AND($F$68 = "RIGHT", $S179 &gt; IF($J$68="", 0, $J$68)), $T179,
    FALSE, N("Default case: Return NA()"),
    TRUE, NA()
)</f>
        <v>2.7501163642810422E-2</v>
      </c>
      <c r="W179" s="78" t="e" cm="1">
        <f t="array" ref="W179">_xlfn.IFS(
    FALSE, N("Check if X1 shading is ON"),
    $W$48&lt;&gt;"x", NA(),
    FALSE, N("Check if case is 'LEFT' and x axis value less than z score"),
    AND($F$71 = "LEFT", $S179 &lt; IF($J$71="", 0, $J$71)), $T179,
    FALSE, N("Check if case is 'RIGHT' and x axis value greater than z score"),
    AND($F$71 = "RIGHT", $S179 &gt; IF($J$71="", 0, $J$71)), $T179,
    FALSE, N("Check if case is 'TWO' and both directions"),
    AND(
        $F$71 = "TWO",
        OR($S179 &lt; -ABS($J$71), $S179 &gt; ABS($J$71))
    ), $T179,
    FALSE, N("Default case: Return NA()"),
    TRUE, NA()
)</f>
        <v>#N/A</v>
      </c>
      <c r="X179" s="30"/>
      <c r="Y179" s="66">
        <v>-0.50000000000000222</v>
      </c>
      <c r="Z179" s="66">
        <v>0.30199999999999999</v>
      </c>
      <c r="AA179" s="66">
        <f t="shared" si="54"/>
        <v>0.30199999999999999</v>
      </c>
      <c r="AB179" s="66" t="str">
        <f t="shared" si="79"/>
        <v>x̅</v>
      </c>
      <c r="AD179" s="3">
        <v>80</v>
      </c>
      <c r="AE179" s="7"/>
      <c r="AF179" s="5"/>
      <c r="AG179" s="5"/>
      <c r="AH179" s="6"/>
      <c r="AI179" s="6"/>
      <c r="AJ179" s="6"/>
      <c r="AK179" s="5"/>
      <c r="AL179" s="5"/>
      <c r="AM179" s="103"/>
      <c r="AN179" s="101" t="s">
        <v>127</v>
      </c>
      <c r="BM179" s="7"/>
      <c r="BN179" s="5"/>
      <c r="BO179" s="7"/>
      <c r="BP179" s="6"/>
      <c r="BQ179" s="6"/>
      <c r="BR179" s="6"/>
      <c r="BS179" s="5"/>
      <c r="BT179" s="5"/>
      <c r="BU179" s="103">
        <f t="shared" si="87"/>
        <v>0</v>
      </c>
      <c r="BV179" s="101" t="s">
        <v>126</v>
      </c>
      <c r="BX179" s="3">
        <v>79</v>
      </c>
      <c r="BZ179" s="5"/>
      <c r="CA179" s="30"/>
      <c r="CB179" s="26">
        <f>CM70</f>
        <v>0</v>
      </c>
      <c r="CC179" s="66">
        <f>CC168+0.03</f>
        <v>-0.17</v>
      </c>
      <c r="CD179" s="26">
        <f t="shared" ref="CD179:CD186" si="93">CD158</f>
        <v>-4</v>
      </c>
      <c r="CE179" s="26" t="e">
        <f>IF(
    CB179="x",
    CC179,
    NA()
)</f>
        <v>#N/A</v>
      </c>
      <c r="CF179" s="8"/>
      <c r="CG179" s="105">
        <f>CE177</f>
        <v>0.44824049374179142</v>
      </c>
      <c r="CH179" s="83" t="str">
        <f>IF($CG$68 = "", "",
    CD177
)</f>
        <v>SE = σ̂(x̅)</v>
      </c>
      <c r="CI179" s="30"/>
      <c r="CJ179" s="30"/>
      <c r="CK179" s="30"/>
      <c r="CL179" s="30"/>
      <c r="CM179" s="30"/>
      <c r="CN179" s="30"/>
      <c r="CO179" s="30"/>
      <c r="CP179" s="30"/>
      <c r="CQ179" s="30"/>
      <c r="CR179" s="38">
        <f t="shared" si="70"/>
        <v>2.3333333333333313</v>
      </c>
      <c r="CS179" s="78">
        <f t="shared" ref="CS179:CS195" si="94">IF(
    LEFT($CC$68,1) ="T",
    _xlfn.T.DIST(CR179, $CB$68-1, FALSE),
    _xlfn.NORM.S.DIST(CR179, FALSE)
)</f>
        <v>2.9946708232795983E-2</v>
      </c>
      <c r="CT179" s="78" t="e" cm="1">
        <f t="array" ref="CT179">_xlfn.IFS(
    FALSE, N("Check if X1 shading is ON"),
    $CT$49&lt;&gt;"x", NA(),
    FALSE, N("Check if case is 'LEFT' and x axis value less than z score"),
    AND($CE$68 = "LEFT", $CR179 &lt; IF($CI$68="", 0, $CI$68)), $CS179,
    FALSE, N("Check if case is 'RIGHT' and x axis value greater than z score"),
    AND($CE$68 = "RIGHT", $CR179 &gt; IF($CI$68="", 0, $CI$68)), $CS179,
    FALSE, N("Check if case is 'TWO' and both directions"),
    AND(
        $CE$68 = "TWO",
        OR($CR179 &lt; -ABS($CI$68), $CR179 &gt; ABS($CI$69))
    ), $CS179,
    FALSE, N("Default case: Return NA()"),
    TRUE, NA()
)</f>
        <v>#N/A</v>
      </c>
      <c r="CU179" s="78" cm="1">
        <f t="array" ref="CU179">_xlfn.IFS(
    FALSE, N("Check if X1 shading is ON"),
    $CT$49&lt;&gt;"x", NA(),
    FALSE, N("Check if case is 'LEFT' and x axis value less than z score"),
    AND($CE$69 = "LEFT", $CR179 &lt; IF($CI$69="", 0, $CI$69)), $CS179,
    FALSE, N("Check if case is 'RIGHT' and x axis value greater than z score"),
    AND($CE$69 = "RIGHT", $CR179 &gt; IF($CI$69="", 0, $CI$69)), $CS179,
    FALSE, N("Default case: Return NA()"),
    TRUE, NA()
)</f>
        <v>2.9946708232795983E-2</v>
      </c>
      <c r="CV179" s="78" t="e" cm="1">
        <f t="array" ref="CV179">_xlfn.IFS(
    FALSE, N("Check if X1 shading is ON"),
    $CV$49&lt;&gt;"x", NA(),
    FALSE, N("Check if case is 'LEFT' and x axis value less than z score"),
    AND($CE$72 = "LEFT", $CR179 &lt; IF($CI$72="", 0, $CI$72)), $CS179,
    FALSE, N("Check if case is 'RIGHT' and x axis value greater than z score"),
    AND($CE$72 = "RIGHT", $CR179 &gt; IF($CI$72="", 0, $CI$72)), $CS179,
    FALSE, N("Check if case is 'TWO' and both directions"),
    AND(
        $CE$72 = "TWO",
        OR($CR179 &lt; -ABS($CI$72), $CR179 &gt; ABS($CI$72))
    ), $CS179,
    FALSE, N("Default case: Return NA()"),
    TRUE, NA()
)</f>
        <v>#N/A</v>
      </c>
      <c r="CW179" s="30"/>
      <c r="CX179" s="66">
        <v>-0.66666666666666874</v>
      </c>
      <c r="CY179" s="66">
        <v>0.30199999999999999</v>
      </c>
      <c r="CZ179" s="66">
        <f t="shared" si="80"/>
        <v>0.30199999999999999</v>
      </c>
      <c r="DA179" s="66" t="str">
        <f t="shared" si="81"/>
        <v>x̅</v>
      </c>
    </row>
    <row r="180" spans="1:105" ht="17" x14ac:dyDescent="0.25">
      <c r="A180" s="5"/>
      <c r="B180" s="30"/>
      <c r="C180" s="26"/>
      <c r="D180" s="66"/>
      <c r="E180" s="26">
        <f t="shared" si="89"/>
        <v>-2</v>
      </c>
      <c r="F180" s="26" t="e">
        <f t="shared" ref="F180:F185" si="95">F179</f>
        <v>#N/A</v>
      </c>
      <c r="G180" s="66">
        <v>-2</v>
      </c>
      <c r="H180" s="104">
        <f t="shared" ref="H180:H185" si="96">G180*$F$176</f>
        <v>-0.89648098748358285</v>
      </c>
      <c r="I180" s="83" t="str">
        <f t="shared" si="90"/>
        <v>-0.90</v>
      </c>
      <c r="J180" s="30"/>
      <c r="K180" s="30"/>
      <c r="L180" s="30"/>
      <c r="M180" s="30"/>
      <c r="N180" s="30"/>
      <c r="O180" s="30"/>
      <c r="P180" s="30"/>
      <c r="Q180" s="30"/>
      <c r="R180" s="30"/>
      <c r="S180" s="38">
        <f t="shared" si="91"/>
        <v>2.4166666666666643</v>
      </c>
      <c r="T180" s="78">
        <f t="shared" si="92"/>
        <v>2.5229736994620687E-2</v>
      </c>
      <c r="U180" s="78" t="e" cm="1">
        <f t="array" ref="U180">_xlfn.IFS(
    FALSE, N("Check if X1 shading is ON"),
    $U$48&lt;&gt;"x", NA(),
    FALSE, N("Check if case is 'LEFT' and x axis value less than z score"),
    AND($F$67 = "LEFT", $S180 &lt; IF($J$67="", 0, $J$67)), $T180,
    FALSE, N("Check if case is 'RIGHT' and x axis value greater than z score"),
    AND($F$67 = "RIGHT", $S180 &gt; IF($J$67="", 0, $J$67)), $T180,
    FALSE, N("Check if case is 'TWO' and both directions"),
    AND(
        $F$67 = "TWO",
        OR($S180 &lt; -ABS($J$67), $S180 &gt; ABS($J$68))
    ), $T180,
    FALSE, N("Default case: Return NA()"),
    TRUE, NA()
)</f>
        <v>#N/A</v>
      </c>
      <c r="V180" s="78" cm="1">
        <f t="array" ref="V180">_xlfn.IFS(
    FALSE, N("Check if X1 shading is ON"),
    $U$48&lt;&gt;"x", NA(),
    FALSE, N("Check if case is 'LEFT' and x axis value less than z score"),
    AND($F$68 = "LEFT", $S180 &lt; IF($J$68="", 0, $J$68)), $T180,
    FALSE, N("Check if case is 'RIGHT' and x axis value greater than z score"),
    AND($F$68 = "RIGHT", $S180 &gt; IF($J$68="", 0, $J$68)), $T180,
    FALSE, N("Default case: Return NA()"),
    TRUE, NA()
)</f>
        <v>2.5229736994620687E-2</v>
      </c>
      <c r="W180" s="78" t="e" cm="1">
        <f t="array" ref="W180">_xlfn.IFS(
    FALSE, N("Check if X1 shading is ON"),
    $W$48&lt;&gt;"x", NA(),
    FALSE, N("Check if case is 'LEFT' and x axis value less than z score"),
    AND($F$71 = "LEFT", $S180 &lt; IF($J$71="", 0, $J$71)), $T180,
    FALSE, N("Check if case is 'RIGHT' and x axis value greater than z score"),
    AND($F$71 = "RIGHT", $S180 &gt; IF($J$71="", 0, $J$71)), $T180,
    FALSE, N("Check if case is 'TWO' and both directions"),
    AND(
        $F$71 = "TWO",
        OR($S180 &lt; -ABS($J$71), $S180 &gt; ABS($J$71))
    ), $T180,
    FALSE, N("Default case: Return NA()"),
    TRUE, NA()
)</f>
        <v>#N/A</v>
      </c>
      <c r="X180" s="30"/>
      <c r="Y180" s="66">
        <v>-0.33333333333333548</v>
      </c>
      <c r="Z180" s="66">
        <v>0.30199999999999999</v>
      </c>
      <c r="AA180" s="66">
        <f t="shared" si="54"/>
        <v>0.30199999999999999</v>
      </c>
      <c r="AB180" s="66" t="str">
        <f t="shared" si="79"/>
        <v>x̅</v>
      </c>
      <c r="AD180" s="3">
        <v>82</v>
      </c>
      <c r="AE180" s="7"/>
      <c r="AF180" s="5"/>
      <c r="AG180" s="5"/>
      <c r="AH180" s="6"/>
      <c r="AI180" s="6"/>
      <c r="AJ180" s="6"/>
      <c r="AK180" s="5"/>
      <c r="AL180" s="5"/>
      <c r="AM180" s="103">
        <v>0</v>
      </c>
      <c r="AN180" s="101" t="s">
        <v>128</v>
      </c>
      <c r="BM180" s="7"/>
      <c r="BN180" s="5"/>
      <c r="BO180" s="5"/>
      <c r="BP180" s="6"/>
      <c r="BQ180" s="6"/>
      <c r="BR180" s="6"/>
      <c r="BS180" s="5"/>
      <c r="BT180" s="5"/>
      <c r="BU180" s="103">
        <f t="shared" si="87"/>
        <v>0</v>
      </c>
      <c r="BV180" s="101" t="s">
        <v>127</v>
      </c>
      <c r="BX180" s="3">
        <v>81</v>
      </c>
      <c r="BZ180" s="5"/>
      <c r="CA180" s="30"/>
      <c r="CB180" s="26"/>
      <c r="CC180" s="66"/>
      <c r="CD180" s="26">
        <f t="shared" si="93"/>
        <v>-3</v>
      </c>
      <c r="CE180" s="26" t="e">
        <f t="shared" ref="CE180:CE186" si="97">CE179</f>
        <v>#N/A</v>
      </c>
      <c r="CF180" s="66">
        <v>-3</v>
      </c>
      <c r="CG180" s="104">
        <f t="shared" ref="CG180:CG186" si="98">CF180*$CE$177</f>
        <v>-1.3447214812253743</v>
      </c>
      <c r="CH180" s="83" t="str">
        <f t="shared" ref="CH180:CH186" si="99">IF($CG$68 = "", "",
    TEXT(CG180,
        IF($CM$72 = 0,
            "+#,##0;-#,##0;0",
            "+#,##0." &amp; REPT("0", $CM$72) &amp; ";-#,##0." &amp; REPT("0", $CM$72) &amp; ";0"
        )
    )
)</f>
        <v>-1.34</v>
      </c>
      <c r="CI180" s="30"/>
      <c r="CJ180" s="30"/>
      <c r="CK180" s="30"/>
      <c r="CL180" s="30"/>
      <c r="CM180" s="30"/>
      <c r="CN180" s="30"/>
      <c r="CO180" s="30"/>
      <c r="CP180" s="30"/>
      <c r="CQ180" s="30"/>
      <c r="CR180" s="38">
        <f t="shared" ref="CR180:CR195" si="100">CR179+$CQ$53</f>
        <v>2.3749999999999978</v>
      </c>
      <c r="CS180" s="78">
        <f t="shared" si="94"/>
        <v>2.7501163642810422E-2</v>
      </c>
      <c r="CT180" s="78" t="e" cm="1">
        <f t="array" ref="CT180">_xlfn.IFS(
    FALSE, N("Check if X1 shading is ON"),
    $CT$49&lt;&gt;"x", NA(),
    FALSE, N("Check if case is 'LEFT' and x axis value less than z score"),
    AND($CE$68 = "LEFT", $CR180 &lt; IF($CI$68="", 0, $CI$68)), $CS180,
    FALSE, N("Check if case is 'RIGHT' and x axis value greater than z score"),
    AND($CE$68 = "RIGHT", $CR180 &gt; IF($CI$68="", 0, $CI$68)), $CS180,
    FALSE, N("Check if case is 'TWO' and both directions"),
    AND(
        $CE$68 = "TWO",
        OR($CR180 &lt; -ABS($CI$68), $CR180 &gt; ABS($CI$69))
    ), $CS180,
    FALSE, N("Default case: Return NA()"),
    TRUE, NA()
)</f>
        <v>#N/A</v>
      </c>
      <c r="CU180" s="78" cm="1">
        <f t="array" ref="CU180">_xlfn.IFS(
    FALSE, N("Check if X1 shading is ON"),
    $CT$49&lt;&gt;"x", NA(),
    FALSE, N("Check if case is 'LEFT' and x axis value less than z score"),
    AND($CE$69 = "LEFT", $CR180 &lt; IF($CI$69="", 0, $CI$69)), $CS180,
    FALSE, N("Check if case is 'RIGHT' and x axis value greater than z score"),
    AND($CE$69 = "RIGHT", $CR180 &gt; IF($CI$69="", 0, $CI$69)), $CS180,
    FALSE, N("Default case: Return NA()"),
    TRUE, NA()
)</f>
        <v>2.7501163642810422E-2</v>
      </c>
      <c r="CV180" s="78" t="e" cm="1">
        <f t="array" ref="CV180">_xlfn.IFS(
    FALSE, N("Check if X1 shading is ON"),
    $CV$49&lt;&gt;"x", NA(),
    FALSE, N("Check if case is 'LEFT' and x axis value less than z score"),
    AND($CE$72 = "LEFT", $CR180 &lt; IF($CI$72="", 0, $CI$72)), $CS180,
    FALSE, N("Check if case is 'RIGHT' and x axis value greater than z score"),
    AND($CE$72 = "RIGHT", $CR180 &gt; IF($CI$72="", 0, $CI$72)), $CS180,
    FALSE, N("Check if case is 'TWO' and both directions"),
    AND(
        $CE$72 = "TWO",
        OR($CR180 &lt; -ABS($CI$72), $CR180 &gt; ABS($CI$72))
    ), $CS180,
    FALSE, N("Default case: Return NA()"),
    TRUE, NA()
)</f>
        <v>#N/A</v>
      </c>
      <c r="CW180" s="30"/>
      <c r="CX180" s="66">
        <v>-0.50000000000000222</v>
      </c>
      <c r="CY180" s="66">
        <v>0.30199999999999999</v>
      </c>
      <c r="CZ180" s="66">
        <f t="shared" si="80"/>
        <v>0.30199999999999999</v>
      </c>
      <c r="DA180" s="66" t="str">
        <f t="shared" si="81"/>
        <v>x̅</v>
      </c>
    </row>
    <row r="181" spans="1:105" ht="17" x14ac:dyDescent="0.25">
      <c r="A181" s="5"/>
      <c r="B181" s="30"/>
      <c r="C181" s="26"/>
      <c r="D181" s="66"/>
      <c r="E181" s="26">
        <f t="shared" si="89"/>
        <v>-1</v>
      </c>
      <c r="F181" s="26" t="e">
        <f t="shared" si="95"/>
        <v>#N/A</v>
      </c>
      <c r="G181" s="66">
        <v>-1</v>
      </c>
      <c r="H181" s="104">
        <f t="shared" si="96"/>
        <v>-0.44824049374179142</v>
      </c>
      <c r="I181" s="83" t="str">
        <f t="shared" si="90"/>
        <v>-0.45</v>
      </c>
      <c r="J181" s="30"/>
      <c r="K181" s="30"/>
      <c r="L181" s="30"/>
      <c r="M181" s="30"/>
      <c r="N181" s="30"/>
      <c r="O181" s="30"/>
      <c r="P181" s="30"/>
      <c r="Q181" s="30"/>
      <c r="R181" s="30"/>
      <c r="S181" s="38">
        <f t="shared" si="91"/>
        <v>2.4583333333333308</v>
      </c>
      <c r="T181" s="78">
        <f t="shared" si="92"/>
        <v>2.3122926697242557E-2</v>
      </c>
      <c r="U181" s="78" t="e" cm="1">
        <f t="array" ref="U181">_xlfn.IFS(
    FALSE, N("Check if X1 shading is ON"),
    $U$48&lt;&gt;"x", NA(),
    FALSE, N("Check if case is 'LEFT' and x axis value less than z score"),
    AND($F$67 = "LEFT", $S181 &lt; IF($J$67="", 0, $J$67)), $T181,
    FALSE, N("Check if case is 'RIGHT' and x axis value greater than z score"),
    AND($F$67 = "RIGHT", $S181 &gt; IF($J$67="", 0, $J$67)), $T181,
    FALSE, N("Check if case is 'TWO' and both directions"),
    AND(
        $F$67 = "TWO",
        OR($S181 &lt; -ABS($J$67), $S181 &gt; ABS($J$68))
    ), $T181,
    FALSE, N("Default case: Return NA()"),
    TRUE, NA()
)</f>
        <v>#N/A</v>
      </c>
      <c r="V181" s="78" cm="1">
        <f t="array" ref="V181">_xlfn.IFS(
    FALSE, N("Check if X1 shading is ON"),
    $U$48&lt;&gt;"x", NA(),
    FALSE, N("Check if case is 'LEFT' and x axis value less than z score"),
    AND($F$68 = "LEFT", $S181 &lt; IF($J$68="", 0, $J$68)), $T181,
    FALSE, N("Check if case is 'RIGHT' and x axis value greater than z score"),
    AND($F$68 = "RIGHT", $S181 &gt; IF($J$68="", 0, $J$68)), $T181,
    FALSE, N("Default case: Return NA()"),
    TRUE, NA()
)</f>
        <v>2.3122926697242557E-2</v>
      </c>
      <c r="W181" s="78" t="e" cm="1">
        <f t="array" ref="W181">_xlfn.IFS(
    FALSE, N("Check if X1 shading is ON"),
    $W$48&lt;&gt;"x", NA(),
    FALSE, N("Check if case is 'LEFT' and x axis value less than z score"),
    AND($F$71 = "LEFT", $S181 &lt; IF($J$71="", 0, $J$71)), $T181,
    FALSE, N("Check if case is 'RIGHT' and x axis value greater than z score"),
    AND($F$71 = "RIGHT", $S181 &gt; IF($J$71="", 0, $J$71)), $T181,
    FALSE, N("Check if case is 'TWO' and both directions"),
    AND(
        $F$71 = "TWO",
        OR($S181 &lt; -ABS($J$71), $S181 &gt; ABS($J$71))
    ), $T181,
    FALSE, N("Default case: Return NA()"),
    TRUE, NA()
)</f>
        <v>#N/A</v>
      </c>
      <c r="X181" s="30"/>
      <c r="Y181" s="66">
        <v>-0.16666666666666879</v>
      </c>
      <c r="Z181" s="66">
        <v>0.30199999999999999</v>
      </c>
      <c r="AA181" s="66">
        <f t="shared" si="54"/>
        <v>0.30199999999999999</v>
      </c>
      <c r="AB181" s="66" t="str">
        <f t="shared" si="79"/>
        <v>x̅</v>
      </c>
      <c r="AD181" s="3">
        <v>84</v>
      </c>
      <c r="AE181" s="7"/>
      <c r="AF181" s="5"/>
      <c r="AG181" s="5"/>
      <c r="AH181" s="6"/>
      <c r="AI181" s="6"/>
      <c r="AJ181" s="6"/>
      <c r="AK181" s="5"/>
      <c r="AL181" s="5"/>
      <c r="AM181" s="103">
        <v>0</v>
      </c>
      <c r="AN181" s="101" t="s">
        <v>129</v>
      </c>
      <c r="BM181" s="7"/>
      <c r="BN181" s="5"/>
      <c r="BO181" s="5"/>
      <c r="BP181" s="6"/>
      <c r="BQ181" s="6"/>
      <c r="BR181" s="6"/>
      <c r="BS181" s="5"/>
      <c r="BT181" s="5"/>
      <c r="BU181" s="103">
        <f t="shared" si="87"/>
        <v>0</v>
      </c>
      <c r="BV181" s="101" t="s">
        <v>128</v>
      </c>
      <c r="BX181" s="3">
        <v>78</v>
      </c>
      <c r="BZ181" s="5"/>
      <c r="CA181" s="30"/>
      <c r="CB181" s="26"/>
      <c r="CC181" s="66"/>
      <c r="CD181" s="26">
        <f t="shared" si="93"/>
        <v>-2</v>
      </c>
      <c r="CE181" s="26" t="e">
        <f t="shared" si="97"/>
        <v>#N/A</v>
      </c>
      <c r="CF181" s="66">
        <v>-2</v>
      </c>
      <c r="CG181" s="104">
        <f t="shared" si="98"/>
        <v>-0.89648098748358285</v>
      </c>
      <c r="CH181" s="83" t="str">
        <f t="shared" si="99"/>
        <v>-0.90</v>
      </c>
      <c r="CI181" s="30"/>
      <c r="CJ181" s="30"/>
      <c r="CK181" s="30"/>
      <c r="CL181" s="30"/>
      <c r="CM181" s="30"/>
      <c r="CN181" s="30"/>
      <c r="CO181" s="30"/>
      <c r="CP181" s="30"/>
      <c r="CQ181" s="30"/>
      <c r="CR181" s="38">
        <f t="shared" si="100"/>
        <v>2.4166666666666643</v>
      </c>
      <c r="CS181" s="78">
        <f t="shared" si="94"/>
        <v>2.5229736994620687E-2</v>
      </c>
      <c r="CT181" s="78" t="e" cm="1">
        <f t="array" ref="CT181">_xlfn.IFS(
    FALSE, N("Check if X1 shading is ON"),
    $CT$49&lt;&gt;"x", NA(),
    FALSE, N("Check if case is 'LEFT' and x axis value less than z score"),
    AND($CE$68 = "LEFT", $CR181 &lt; IF($CI$68="", 0, $CI$68)), $CS181,
    FALSE, N("Check if case is 'RIGHT' and x axis value greater than z score"),
    AND($CE$68 = "RIGHT", $CR181 &gt; IF($CI$68="", 0, $CI$68)), $CS181,
    FALSE, N("Check if case is 'TWO' and both directions"),
    AND(
        $CE$68 = "TWO",
        OR($CR181 &lt; -ABS($CI$68), $CR181 &gt; ABS($CI$69))
    ), $CS181,
    FALSE, N("Default case: Return NA()"),
    TRUE, NA()
)</f>
        <v>#N/A</v>
      </c>
      <c r="CU181" s="78" cm="1">
        <f t="array" ref="CU181">_xlfn.IFS(
    FALSE, N("Check if X1 shading is ON"),
    $CT$49&lt;&gt;"x", NA(),
    FALSE, N("Check if case is 'LEFT' and x axis value less than z score"),
    AND($CE$69 = "LEFT", $CR181 &lt; IF($CI$69="", 0, $CI$69)), $CS181,
    FALSE, N("Check if case is 'RIGHT' and x axis value greater than z score"),
    AND($CE$69 = "RIGHT", $CR181 &gt; IF($CI$69="", 0, $CI$69)), $CS181,
    FALSE, N("Default case: Return NA()"),
    TRUE, NA()
)</f>
        <v>2.5229736994620687E-2</v>
      </c>
      <c r="CV181" s="78" t="e" cm="1">
        <f t="array" ref="CV181">_xlfn.IFS(
    FALSE, N("Check if X1 shading is ON"),
    $CV$49&lt;&gt;"x", NA(),
    FALSE, N("Check if case is 'LEFT' and x axis value less than z score"),
    AND($CE$72 = "LEFT", $CR181 &lt; IF($CI$72="", 0, $CI$72)), $CS181,
    FALSE, N("Check if case is 'RIGHT' and x axis value greater than z score"),
    AND($CE$72 = "RIGHT", $CR181 &gt; IF($CI$72="", 0, $CI$72)), $CS181,
    FALSE, N("Check if case is 'TWO' and both directions"),
    AND(
        $CE$72 = "TWO",
        OR($CR181 &lt; -ABS($CI$72), $CR181 &gt; ABS($CI$72))
    ), $CS181,
    FALSE, N("Default case: Return NA()"),
    TRUE, NA()
)</f>
        <v>#N/A</v>
      </c>
      <c r="CW181" s="30"/>
      <c r="CX181" s="66">
        <v>-0.33333333333333548</v>
      </c>
      <c r="CY181" s="66">
        <v>0.30199999999999999</v>
      </c>
      <c r="CZ181" s="66">
        <f t="shared" si="80"/>
        <v>0.30199999999999999</v>
      </c>
      <c r="DA181" s="66" t="str">
        <f t="shared" si="81"/>
        <v>x̅</v>
      </c>
    </row>
    <row r="182" spans="1:105" ht="17" x14ac:dyDescent="0.25">
      <c r="A182" s="5"/>
      <c r="B182" s="30"/>
      <c r="C182" s="26"/>
      <c r="D182" s="66"/>
      <c r="E182" s="26">
        <f t="shared" si="89"/>
        <v>0</v>
      </c>
      <c r="F182" s="26" t="e">
        <f t="shared" si="95"/>
        <v>#N/A</v>
      </c>
      <c r="G182" s="100">
        <v>0</v>
      </c>
      <c r="H182" s="104">
        <f t="shared" si="96"/>
        <v>0</v>
      </c>
      <c r="I182" s="83" t="str">
        <f t="shared" si="90"/>
        <v>0</v>
      </c>
      <c r="J182" s="30"/>
      <c r="K182" s="30"/>
      <c r="L182" s="30"/>
      <c r="M182" s="30"/>
      <c r="N182" s="30"/>
      <c r="O182" s="30"/>
      <c r="P182" s="30"/>
      <c r="Q182" s="30"/>
      <c r="R182" s="30"/>
      <c r="S182" s="38">
        <f t="shared" si="91"/>
        <v>2.4999999999999973</v>
      </c>
      <c r="T182" s="78">
        <f t="shared" si="92"/>
        <v>2.1171422415414767E-2</v>
      </c>
      <c r="U182" s="78" t="e" cm="1">
        <f t="array" ref="U182">_xlfn.IFS(
    FALSE, N("Check if X1 shading is ON"),
    $U$48&lt;&gt;"x", NA(),
    FALSE, N("Check if case is 'LEFT' and x axis value less than z score"),
    AND($F$67 = "LEFT", $S182 &lt; IF($J$67="", 0, $J$67)), $T182,
    FALSE, N("Check if case is 'RIGHT' and x axis value greater than z score"),
    AND($F$67 = "RIGHT", $S182 &gt; IF($J$67="", 0, $J$67)), $T182,
    FALSE, N("Check if case is 'TWO' and both directions"),
    AND(
        $F$67 = "TWO",
        OR($S182 &lt; -ABS($J$67), $S182 &gt; ABS($J$68))
    ), $T182,
    FALSE, N("Default case: Return NA()"),
    TRUE, NA()
)</f>
        <v>#N/A</v>
      </c>
      <c r="V182" s="78" cm="1">
        <f t="array" ref="V182">_xlfn.IFS(
    FALSE, N("Check if X1 shading is ON"),
    $U$48&lt;&gt;"x", NA(),
    FALSE, N("Check if case is 'LEFT' and x axis value less than z score"),
    AND($F$68 = "LEFT", $S182 &lt; IF($J$68="", 0, $J$68)), $T182,
    FALSE, N("Check if case is 'RIGHT' and x axis value greater than z score"),
    AND($F$68 = "RIGHT", $S182 &gt; IF($J$68="", 0, $J$68)), $T182,
    FALSE, N("Default case: Return NA()"),
    TRUE, NA()
)</f>
        <v>2.1171422415414767E-2</v>
      </c>
      <c r="W182" s="78" t="e" cm="1">
        <f t="array" ref="W182">_xlfn.IFS(
    FALSE, N("Check if X1 shading is ON"),
    $W$48&lt;&gt;"x", NA(),
    FALSE, N("Check if case is 'LEFT' and x axis value less than z score"),
    AND($F$71 = "LEFT", $S182 &lt; IF($J$71="", 0, $J$71)), $T182,
    FALSE, N("Check if case is 'RIGHT' and x axis value greater than z score"),
    AND($F$71 = "RIGHT", $S182 &gt; IF($J$71="", 0, $J$71)), $T182,
    FALSE, N("Check if case is 'TWO' and both directions"),
    AND(
        $F$71 = "TWO",
        OR($S182 &lt; -ABS($J$71), $S182 &gt; ABS($J$71))
    ), $T182,
    FALSE, N("Default case: Return NA()"),
    TRUE, NA()
)</f>
        <v>#N/A</v>
      </c>
      <c r="X182" s="30"/>
      <c r="Y182" s="66">
        <v>0.16666666666666449</v>
      </c>
      <c r="Z182" s="66">
        <v>0.30199999999999999</v>
      </c>
      <c r="AA182" s="66">
        <f t="shared" si="54"/>
        <v>0.30199999999999999</v>
      </c>
      <c r="AB182" s="66" t="str">
        <f t="shared" si="79"/>
        <v>x̅</v>
      </c>
      <c r="AD182" s="3">
        <v>79</v>
      </c>
      <c r="AE182" s="7"/>
      <c r="AF182" s="5"/>
      <c r="AG182" s="5"/>
      <c r="AH182" s="5"/>
      <c r="AI182" s="6"/>
      <c r="AJ182" s="6"/>
      <c r="AK182" s="5"/>
      <c r="AL182" s="5"/>
      <c r="AM182" s="103" t="s">
        <v>1</v>
      </c>
      <c r="AN182" s="101" t="s">
        <v>133</v>
      </c>
      <c r="BM182" s="7"/>
      <c r="BN182" s="5"/>
      <c r="BO182" s="5"/>
      <c r="BP182" s="6"/>
      <c r="BQ182" s="6"/>
      <c r="BR182" s="6"/>
      <c r="BS182" s="5"/>
      <c r="BT182" s="5"/>
      <c r="BU182" s="103">
        <f t="shared" si="87"/>
        <v>0</v>
      </c>
      <c r="BV182" s="101" t="s">
        <v>129</v>
      </c>
      <c r="BX182" s="3">
        <v>85</v>
      </c>
      <c r="BZ182" s="5"/>
      <c r="CA182" s="30"/>
      <c r="CB182" s="26"/>
      <c r="CC182" s="66"/>
      <c r="CD182" s="26">
        <f t="shared" si="93"/>
        <v>-1</v>
      </c>
      <c r="CE182" s="26" t="e">
        <f t="shared" si="97"/>
        <v>#N/A</v>
      </c>
      <c r="CF182" s="66">
        <v>-1</v>
      </c>
      <c r="CG182" s="104">
        <f t="shared" si="98"/>
        <v>-0.44824049374179142</v>
      </c>
      <c r="CH182" s="83" t="str">
        <f t="shared" si="99"/>
        <v>-0.45</v>
      </c>
      <c r="CI182" s="30"/>
      <c r="CJ182" s="30"/>
      <c r="CK182" s="30"/>
      <c r="CL182" s="30"/>
      <c r="CM182" s="30"/>
      <c r="CN182" s="30"/>
      <c r="CO182" s="30"/>
      <c r="CP182" s="30"/>
      <c r="CQ182" s="30"/>
      <c r="CR182" s="38">
        <f t="shared" si="100"/>
        <v>2.4583333333333308</v>
      </c>
      <c r="CS182" s="78">
        <f t="shared" si="94"/>
        <v>2.3122926697242557E-2</v>
      </c>
      <c r="CT182" s="78" t="e" cm="1">
        <f t="array" ref="CT182">_xlfn.IFS(
    FALSE, N("Check if X1 shading is ON"),
    $CT$49&lt;&gt;"x", NA(),
    FALSE, N("Check if case is 'LEFT' and x axis value less than z score"),
    AND($CE$68 = "LEFT", $CR182 &lt; IF($CI$68="", 0, $CI$68)), $CS182,
    FALSE, N("Check if case is 'RIGHT' and x axis value greater than z score"),
    AND($CE$68 = "RIGHT", $CR182 &gt; IF($CI$68="", 0, $CI$68)), $CS182,
    FALSE, N("Check if case is 'TWO' and both directions"),
    AND(
        $CE$68 = "TWO",
        OR($CR182 &lt; -ABS($CI$68), $CR182 &gt; ABS($CI$69))
    ), $CS182,
    FALSE, N("Default case: Return NA()"),
    TRUE, NA()
)</f>
        <v>#N/A</v>
      </c>
      <c r="CU182" s="78" cm="1">
        <f t="array" ref="CU182">_xlfn.IFS(
    FALSE, N("Check if X1 shading is ON"),
    $CT$49&lt;&gt;"x", NA(),
    FALSE, N("Check if case is 'LEFT' and x axis value less than z score"),
    AND($CE$69 = "LEFT", $CR182 &lt; IF($CI$69="", 0, $CI$69)), $CS182,
    FALSE, N("Check if case is 'RIGHT' and x axis value greater than z score"),
    AND($CE$69 = "RIGHT", $CR182 &gt; IF($CI$69="", 0, $CI$69)), $CS182,
    FALSE, N("Default case: Return NA()"),
    TRUE, NA()
)</f>
        <v>2.3122926697242557E-2</v>
      </c>
      <c r="CV182" s="78" t="e" cm="1">
        <f t="array" ref="CV182">_xlfn.IFS(
    FALSE, N("Check if X1 shading is ON"),
    $CV$49&lt;&gt;"x", NA(),
    FALSE, N("Check if case is 'LEFT' and x axis value less than z score"),
    AND($CE$72 = "LEFT", $CR182 &lt; IF($CI$72="", 0, $CI$72)), $CS182,
    FALSE, N("Check if case is 'RIGHT' and x axis value greater than z score"),
    AND($CE$72 = "RIGHT", $CR182 &gt; IF($CI$72="", 0, $CI$72)), $CS182,
    FALSE, N("Check if case is 'TWO' and both directions"),
    AND(
        $CE$72 = "TWO",
        OR($CR182 &lt; -ABS($CI$72), $CR182 &gt; ABS($CI$72))
    ), $CS182,
    FALSE, N("Default case: Return NA()"),
    TRUE, NA()
)</f>
        <v>#N/A</v>
      </c>
      <c r="CW182" s="30"/>
      <c r="CX182" s="66">
        <v>-0.16666666666666879</v>
      </c>
      <c r="CY182" s="66">
        <v>0.30199999999999999</v>
      </c>
      <c r="CZ182" s="66">
        <f t="shared" si="80"/>
        <v>0.30199999999999999</v>
      </c>
      <c r="DA182" s="66" t="str">
        <f t="shared" si="81"/>
        <v>x̅</v>
      </c>
    </row>
    <row r="183" spans="1:105" ht="16" x14ac:dyDescent="0.2">
      <c r="A183" s="5"/>
      <c r="B183" s="30"/>
      <c r="C183" s="26"/>
      <c r="D183" s="66"/>
      <c r="E183" s="26">
        <f t="shared" si="89"/>
        <v>1</v>
      </c>
      <c r="F183" s="26" t="e">
        <f t="shared" si="95"/>
        <v>#N/A</v>
      </c>
      <c r="G183" s="100">
        <v>1</v>
      </c>
      <c r="H183" s="104">
        <f t="shared" si="96"/>
        <v>0.44824049374179142</v>
      </c>
      <c r="I183" s="83" t="str">
        <f t="shared" si="90"/>
        <v>+0.45</v>
      </c>
      <c r="J183" s="30"/>
      <c r="K183" s="30"/>
      <c r="L183" s="30"/>
      <c r="M183" s="30"/>
      <c r="N183" s="30"/>
      <c r="O183" s="30"/>
      <c r="P183" s="30"/>
      <c r="Q183" s="30"/>
      <c r="R183" s="30"/>
      <c r="S183" s="38">
        <f t="shared" si="91"/>
        <v>2.5416666666666639</v>
      </c>
      <c r="T183" s="78">
        <f t="shared" si="92"/>
        <v>1.9366142829364268E-2</v>
      </c>
      <c r="U183" s="78" t="e" cm="1">
        <f t="array" ref="U183">_xlfn.IFS(
    FALSE, N("Check if X1 shading is ON"),
    $U$48&lt;&gt;"x", NA(),
    FALSE, N("Check if case is 'LEFT' and x axis value less than z score"),
    AND($F$67 = "LEFT", $S183 &lt; IF($J$67="", 0, $J$67)), $T183,
    FALSE, N("Check if case is 'RIGHT' and x axis value greater than z score"),
    AND($F$67 = "RIGHT", $S183 &gt; IF($J$67="", 0, $J$67)), $T183,
    FALSE, N("Check if case is 'TWO' and both directions"),
    AND(
        $F$67 = "TWO",
        OR($S183 &lt; -ABS($J$67), $S183 &gt; ABS($J$68))
    ), $T183,
    FALSE, N("Default case: Return NA()"),
    TRUE, NA()
)</f>
        <v>#N/A</v>
      </c>
      <c r="V183" s="78" cm="1">
        <f t="array" ref="V183">_xlfn.IFS(
    FALSE, N("Check if X1 shading is ON"),
    $U$48&lt;&gt;"x", NA(),
    FALSE, N("Check if case is 'LEFT' and x axis value less than z score"),
    AND($F$68 = "LEFT", $S183 &lt; IF($J$68="", 0, $J$68)), $T183,
    FALSE, N("Check if case is 'RIGHT' and x axis value greater than z score"),
    AND($F$68 = "RIGHT", $S183 &gt; IF($J$68="", 0, $J$68)), $T183,
    FALSE, N("Default case: Return NA()"),
    TRUE, NA()
)</f>
        <v>1.9366142829364268E-2</v>
      </c>
      <c r="W183" s="78" t="e" cm="1">
        <f t="array" ref="W183">_xlfn.IFS(
    FALSE, N("Check if X1 shading is ON"),
    $W$48&lt;&gt;"x", NA(),
    FALSE, N("Check if case is 'LEFT' and x axis value less than z score"),
    AND($F$71 = "LEFT", $S183 &lt; IF($J$71="", 0, $J$71)), $T183,
    FALSE, N("Check if case is 'RIGHT' and x axis value greater than z score"),
    AND($F$71 = "RIGHT", $S183 &gt; IF($J$71="", 0, $J$71)), $T183,
    FALSE, N("Check if case is 'TWO' and both directions"),
    AND(
        $F$71 = "TWO",
        OR($S183 &lt; -ABS($J$71), $S183 &gt; ABS($J$71))
    ), $T183,
    FALSE, N("Default case: Return NA()"),
    TRUE, NA()
)</f>
        <v>#N/A</v>
      </c>
      <c r="X183" s="30"/>
      <c r="Y183" s="66">
        <v>0.33333333333333115</v>
      </c>
      <c r="Z183" s="66">
        <v>0.30199999999999999</v>
      </c>
      <c r="AA183" s="66">
        <f t="shared" si="54"/>
        <v>0.30199999999999999</v>
      </c>
      <c r="AB183" s="66" t="str">
        <f t="shared" si="79"/>
        <v>x̅</v>
      </c>
      <c r="AD183" s="3">
        <v>81</v>
      </c>
      <c r="AE183" s="7"/>
      <c r="AF183" s="5"/>
      <c r="AG183" s="5"/>
      <c r="AH183" s="5"/>
      <c r="AI183" s="6"/>
      <c r="AJ183" s="6"/>
      <c r="AK183" s="5"/>
      <c r="AL183" s="5"/>
      <c r="AM183" s="103">
        <v>2</v>
      </c>
      <c r="AN183" s="101" t="s">
        <v>20</v>
      </c>
      <c r="BM183" s="7"/>
      <c r="BN183" s="5"/>
      <c r="BO183" s="5"/>
      <c r="BP183" s="5"/>
      <c r="BQ183" s="6"/>
      <c r="BR183" s="6"/>
      <c r="BS183" s="5"/>
      <c r="BT183" s="5"/>
      <c r="BU183" s="103" t="str">
        <f t="shared" si="87"/>
        <v>x</v>
      </c>
      <c r="BV183" s="101" t="s">
        <v>133</v>
      </c>
      <c r="BX183" s="3">
        <v>80</v>
      </c>
      <c r="BZ183" s="5"/>
      <c r="CA183" s="30"/>
      <c r="CB183" s="26"/>
      <c r="CC183" s="66"/>
      <c r="CD183" s="26">
        <f t="shared" si="93"/>
        <v>0</v>
      </c>
      <c r="CE183" s="26" t="e">
        <f t="shared" si="97"/>
        <v>#N/A</v>
      </c>
      <c r="CF183" s="100">
        <v>0</v>
      </c>
      <c r="CG183" s="104">
        <f t="shared" si="98"/>
        <v>0</v>
      </c>
      <c r="CH183" s="83" t="str">
        <f t="shared" si="99"/>
        <v>0</v>
      </c>
      <c r="CI183" s="30"/>
      <c r="CJ183" s="30"/>
      <c r="CK183" s="30"/>
      <c r="CL183" s="30"/>
      <c r="CM183" s="30"/>
      <c r="CN183" s="30"/>
      <c r="CO183" s="30"/>
      <c r="CP183" s="30"/>
      <c r="CQ183" s="30"/>
      <c r="CR183" s="38">
        <f t="shared" si="100"/>
        <v>2.4999999999999973</v>
      </c>
      <c r="CS183" s="78">
        <f t="shared" si="94"/>
        <v>2.1171422415414767E-2</v>
      </c>
      <c r="CT183" s="78" t="e" cm="1">
        <f t="array" ref="CT183">_xlfn.IFS(
    FALSE, N("Check if X1 shading is ON"),
    $CT$49&lt;&gt;"x", NA(),
    FALSE, N("Check if case is 'LEFT' and x axis value less than z score"),
    AND($CE$68 = "LEFT", $CR183 &lt; IF($CI$68="", 0, $CI$68)), $CS183,
    FALSE, N("Check if case is 'RIGHT' and x axis value greater than z score"),
    AND($CE$68 = "RIGHT", $CR183 &gt; IF($CI$68="", 0, $CI$68)), $CS183,
    FALSE, N("Check if case is 'TWO' and both directions"),
    AND(
        $CE$68 = "TWO",
        OR($CR183 &lt; -ABS($CI$68), $CR183 &gt; ABS($CI$69))
    ), $CS183,
    FALSE, N("Default case: Return NA()"),
    TRUE, NA()
)</f>
        <v>#N/A</v>
      </c>
      <c r="CU183" s="78" cm="1">
        <f t="array" ref="CU183">_xlfn.IFS(
    FALSE, N("Check if X1 shading is ON"),
    $CT$49&lt;&gt;"x", NA(),
    FALSE, N("Check if case is 'LEFT' and x axis value less than z score"),
    AND($CE$69 = "LEFT", $CR183 &lt; IF($CI$69="", 0, $CI$69)), $CS183,
    FALSE, N("Check if case is 'RIGHT' and x axis value greater than z score"),
    AND($CE$69 = "RIGHT", $CR183 &gt; IF($CI$69="", 0, $CI$69)), $CS183,
    FALSE, N("Default case: Return NA()"),
    TRUE, NA()
)</f>
        <v>2.1171422415414767E-2</v>
      </c>
      <c r="CV183" s="78" t="e" cm="1">
        <f t="array" ref="CV183">_xlfn.IFS(
    FALSE, N("Check if X1 shading is ON"),
    $CV$49&lt;&gt;"x", NA(),
    FALSE, N("Check if case is 'LEFT' and x axis value less than z score"),
    AND($CE$72 = "LEFT", $CR183 &lt; IF($CI$72="", 0, $CI$72)), $CS183,
    FALSE, N("Check if case is 'RIGHT' and x axis value greater than z score"),
    AND($CE$72 = "RIGHT", $CR183 &gt; IF($CI$72="", 0, $CI$72)), $CS183,
    FALSE, N("Check if case is 'TWO' and both directions"),
    AND(
        $CE$72 = "TWO",
        OR($CR183 &lt; -ABS($CI$72), $CR183 &gt; ABS($CI$72))
    ), $CS183,
    FALSE, N("Default case: Return NA()"),
    TRUE, NA()
)</f>
        <v>#N/A</v>
      </c>
      <c r="CW183" s="30"/>
      <c r="CX183" s="66">
        <v>0.16666666666666449</v>
      </c>
      <c r="CY183" s="66">
        <v>0.30199999999999999</v>
      </c>
      <c r="CZ183" s="66">
        <f t="shared" si="80"/>
        <v>0.30199999999999999</v>
      </c>
      <c r="DA183" s="66" t="str">
        <f t="shared" si="81"/>
        <v>x̅</v>
      </c>
    </row>
    <row r="184" spans="1:105" ht="16" x14ac:dyDescent="0.2">
      <c r="A184" s="5"/>
      <c r="B184" s="30"/>
      <c r="C184" s="26"/>
      <c r="D184" s="66"/>
      <c r="E184" s="26">
        <f t="shared" si="89"/>
        <v>2</v>
      </c>
      <c r="F184" s="26" t="e">
        <f t="shared" si="95"/>
        <v>#N/A</v>
      </c>
      <c r="G184" s="100">
        <v>2</v>
      </c>
      <c r="H184" s="104">
        <f t="shared" si="96"/>
        <v>0.89648098748358285</v>
      </c>
      <c r="I184" s="83" t="str">
        <f t="shared" si="90"/>
        <v>+0.90</v>
      </c>
      <c r="J184" s="30"/>
      <c r="K184" s="30"/>
      <c r="L184" s="30"/>
      <c r="M184" s="30"/>
      <c r="N184" s="30"/>
      <c r="O184" s="30"/>
      <c r="P184" s="30"/>
      <c r="Q184" s="30"/>
      <c r="R184" s="30"/>
      <c r="S184" s="38">
        <f t="shared" si="91"/>
        <v>2.5833333333333304</v>
      </c>
      <c r="T184" s="78">
        <f t="shared" si="92"/>
        <v>1.7698267413433284E-2</v>
      </c>
      <c r="U184" s="78" t="e" cm="1">
        <f t="array" ref="U184">_xlfn.IFS(
    FALSE, N("Check if X1 shading is ON"),
    $U$48&lt;&gt;"x", NA(),
    FALSE, N("Check if case is 'LEFT' and x axis value less than z score"),
    AND($F$67 = "LEFT", $S184 &lt; IF($J$67="", 0, $J$67)), $T184,
    FALSE, N("Check if case is 'RIGHT' and x axis value greater than z score"),
    AND($F$67 = "RIGHT", $S184 &gt; IF($J$67="", 0, $J$67)), $T184,
    FALSE, N("Check if case is 'TWO' and both directions"),
    AND(
        $F$67 = "TWO",
        OR($S184 &lt; -ABS($J$67), $S184 &gt; ABS($J$68))
    ), $T184,
    FALSE, N("Default case: Return NA()"),
    TRUE, NA()
)</f>
        <v>#N/A</v>
      </c>
      <c r="V184" s="78" cm="1">
        <f t="array" ref="V184">_xlfn.IFS(
    FALSE, N("Check if X1 shading is ON"),
    $U$48&lt;&gt;"x", NA(),
    FALSE, N("Check if case is 'LEFT' and x axis value less than z score"),
    AND($F$68 = "LEFT", $S184 &lt; IF($J$68="", 0, $J$68)), $T184,
    FALSE, N("Check if case is 'RIGHT' and x axis value greater than z score"),
    AND($F$68 = "RIGHT", $S184 &gt; IF($J$68="", 0, $J$68)), $T184,
    FALSE, N("Default case: Return NA()"),
    TRUE, NA()
)</f>
        <v>1.7698267413433284E-2</v>
      </c>
      <c r="W184" s="78" t="e" cm="1">
        <f t="array" ref="W184">_xlfn.IFS(
    FALSE, N("Check if X1 shading is ON"),
    $W$48&lt;&gt;"x", NA(),
    FALSE, N("Check if case is 'LEFT' and x axis value less than z score"),
    AND($F$71 = "LEFT", $S184 &lt; IF($J$71="", 0, $J$71)), $T184,
    FALSE, N("Check if case is 'RIGHT' and x axis value greater than z score"),
    AND($F$71 = "RIGHT", $S184 &gt; IF($J$71="", 0, $J$71)), $T184,
    FALSE, N("Check if case is 'TWO' and both directions"),
    AND(
        $F$71 = "TWO",
        OR($S184 &lt; -ABS($J$71), $S184 &gt; ABS($J$71))
    ), $T184,
    FALSE, N("Default case: Return NA()"),
    TRUE, NA()
)</f>
        <v>#N/A</v>
      </c>
      <c r="X184" s="30"/>
      <c r="Y184" s="66">
        <v>0.49999999999999789</v>
      </c>
      <c r="Z184" s="66">
        <v>0.30199999999999999</v>
      </c>
      <c r="AA184" s="66">
        <f t="shared" si="54"/>
        <v>0.30199999999999999</v>
      </c>
      <c r="AB184" s="66" t="str">
        <f t="shared" si="79"/>
        <v>x̅</v>
      </c>
      <c r="AD184" s="3">
        <v>78</v>
      </c>
      <c r="AE184" s="7"/>
      <c r="AF184" s="5"/>
      <c r="AG184" s="7"/>
      <c r="AH184" s="6"/>
      <c r="AI184" s="6"/>
      <c r="AJ184" s="6"/>
      <c r="AK184" s="5"/>
      <c r="AL184" s="5"/>
      <c r="AM184" s="9"/>
      <c r="AN184" s="9"/>
      <c r="BM184" s="7"/>
      <c r="BN184" s="5"/>
      <c r="BO184" s="5"/>
      <c r="BP184" s="5"/>
      <c r="BQ184" s="6"/>
      <c r="BR184" s="6"/>
      <c r="BS184" s="5"/>
      <c r="BT184" s="5"/>
      <c r="BU184" s="103">
        <f t="shared" si="87"/>
        <v>2</v>
      </c>
      <c r="BV184" s="101" t="s">
        <v>20</v>
      </c>
      <c r="BX184" s="3">
        <v>82</v>
      </c>
      <c r="BZ184" s="5"/>
      <c r="CA184" s="30"/>
      <c r="CB184" s="26"/>
      <c r="CC184" s="66"/>
      <c r="CD184" s="26">
        <f t="shared" si="93"/>
        <v>1</v>
      </c>
      <c r="CE184" s="26" t="e">
        <f t="shared" si="97"/>
        <v>#N/A</v>
      </c>
      <c r="CF184" s="100">
        <v>1</v>
      </c>
      <c r="CG184" s="104">
        <f t="shared" si="98"/>
        <v>0.44824049374179142</v>
      </c>
      <c r="CH184" s="83" t="str">
        <f t="shared" si="99"/>
        <v>+0.45</v>
      </c>
      <c r="CI184" s="30"/>
      <c r="CJ184" s="30"/>
      <c r="CK184" s="30"/>
      <c r="CL184" s="30"/>
      <c r="CM184" s="30"/>
      <c r="CN184" s="30"/>
      <c r="CO184" s="30"/>
      <c r="CP184" s="30"/>
      <c r="CQ184" s="30"/>
      <c r="CR184" s="38">
        <f t="shared" si="100"/>
        <v>2.5416666666666639</v>
      </c>
      <c r="CS184" s="78">
        <f t="shared" si="94"/>
        <v>1.9366142829364268E-2</v>
      </c>
      <c r="CT184" s="78" t="e" cm="1">
        <f t="array" ref="CT184">_xlfn.IFS(
    FALSE, N("Check if X1 shading is ON"),
    $CT$49&lt;&gt;"x", NA(),
    FALSE, N("Check if case is 'LEFT' and x axis value less than z score"),
    AND($CE$68 = "LEFT", $CR184 &lt; IF($CI$68="", 0, $CI$68)), $CS184,
    FALSE, N("Check if case is 'RIGHT' and x axis value greater than z score"),
    AND($CE$68 = "RIGHT", $CR184 &gt; IF($CI$68="", 0, $CI$68)), $CS184,
    FALSE, N("Check if case is 'TWO' and both directions"),
    AND(
        $CE$68 = "TWO",
        OR($CR184 &lt; -ABS($CI$68), $CR184 &gt; ABS($CI$69))
    ), $CS184,
    FALSE, N("Default case: Return NA()"),
    TRUE, NA()
)</f>
        <v>#N/A</v>
      </c>
      <c r="CU184" s="78" cm="1">
        <f t="array" ref="CU184">_xlfn.IFS(
    FALSE, N("Check if X1 shading is ON"),
    $CT$49&lt;&gt;"x", NA(),
    FALSE, N("Check if case is 'LEFT' and x axis value less than z score"),
    AND($CE$69 = "LEFT", $CR184 &lt; IF($CI$69="", 0, $CI$69)), $CS184,
    FALSE, N("Check if case is 'RIGHT' and x axis value greater than z score"),
    AND($CE$69 = "RIGHT", $CR184 &gt; IF($CI$69="", 0, $CI$69)), $CS184,
    FALSE, N("Default case: Return NA()"),
    TRUE, NA()
)</f>
        <v>1.9366142829364268E-2</v>
      </c>
      <c r="CV184" s="78" t="e" cm="1">
        <f t="array" ref="CV184">_xlfn.IFS(
    FALSE, N("Check if X1 shading is ON"),
    $CV$49&lt;&gt;"x", NA(),
    FALSE, N("Check if case is 'LEFT' and x axis value less than z score"),
    AND($CE$72 = "LEFT", $CR184 &lt; IF($CI$72="", 0, $CI$72)), $CS184,
    FALSE, N("Check if case is 'RIGHT' and x axis value greater than z score"),
    AND($CE$72 = "RIGHT", $CR184 &gt; IF($CI$72="", 0, $CI$72)), $CS184,
    FALSE, N("Check if case is 'TWO' and both directions"),
    AND(
        $CE$72 = "TWO",
        OR($CR184 &lt; -ABS($CI$72), $CR184 &gt; ABS($CI$72))
    ), $CS184,
    FALSE, N("Default case: Return NA()"),
    TRUE, NA()
)</f>
        <v>#N/A</v>
      </c>
      <c r="CW184" s="30"/>
      <c r="CX184" s="66">
        <v>0.33333333333333115</v>
      </c>
      <c r="CY184" s="66">
        <v>0.30199999999999999</v>
      </c>
      <c r="CZ184" s="66">
        <f t="shared" si="80"/>
        <v>0.30199999999999999</v>
      </c>
      <c r="DA184" s="66" t="str">
        <f t="shared" si="81"/>
        <v>x̅</v>
      </c>
    </row>
    <row r="185" spans="1:105" ht="16" x14ac:dyDescent="0.2">
      <c r="A185" s="5"/>
      <c r="B185" s="30"/>
      <c r="C185" s="26"/>
      <c r="D185" s="66"/>
      <c r="E185" s="26">
        <f>E164</f>
        <v>3</v>
      </c>
      <c r="F185" s="26" t="e">
        <f t="shared" si="95"/>
        <v>#N/A</v>
      </c>
      <c r="G185" s="100">
        <v>3</v>
      </c>
      <c r="H185" s="104">
        <f t="shared" si="96"/>
        <v>1.3447214812253743</v>
      </c>
      <c r="I185" s="83" t="str">
        <f t="shared" si="90"/>
        <v>+1.34</v>
      </c>
      <c r="J185" s="30"/>
      <c r="K185" s="30"/>
      <c r="L185" s="30"/>
      <c r="M185" s="30"/>
      <c r="N185" s="30"/>
      <c r="O185" s="30"/>
      <c r="P185" s="30"/>
      <c r="Q185" s="30"/>
      <c r="R185" s="30"/>
      <c r="S185" s="38">
        <f t="shared" si="91"/>
        <v>2.6249999999999969</v>
      </c>
      <c r="T185" s="78">
        <f t="shared" si="92"/>
        <v>1.6159262617869267E-2</v>
      </c>
      <c r="U185" s="78" t="e" cm="1">
        <f t="array" ref="U185">_xlfn.IFS(
    FALSE, N("Check if X1 shading is ON"),
    $U$48&lt;&gt;"x", NA(),
    FALSE, N("Check if case is 'LEFT' and x axis value less than z score"),
    AND($F$67 = "LEFT", $S185 &lt; IF($J$67="", 0, $J$67)), $T185,
    FALSE, N("Check if case is 'RIGHT' and x axis value greater than z score"),
    AND($F$67 = "RIGHT", $S185 &gt; IF($J$67="", 0, $J$67)), $T185,
    FALSE, N("Check if case is 'TWO' and both directions"),
    AND(
        $F$67 = "TWO",
        OR($S185 &lt; -ABS($J$67), $S185 &gt; ABS($J$68))
    ), $T185,
    FALSE, N("Default case: Return NA()"),
    TRUE, NA()
)</f>
        <v>#N/A</v>
      </c>
      <c r="V185" s="78" cm="1">
        <f t="array" ref="V185">_xlfn.IFS(
    FALSE, N("Check if X1 shading is ON"),
    $U$48&lt;&gt;"x", NA(),
    FALSE, N("Check if case is 'LEFT' and x axis value less than z score"),
    AND($F$68 = "LEFT", $S185 &lt; IF($J$68="", 0, $J$68)), $T185,
    FALSE, N("Check if case is 'RIGHT' and x axis value greater than z score"),
    AND($F$68 = "RIGHT", $S185 &gt; IF($J$68="", 0, $J$68)), $T185,
    FALSE, N("Default case: Return NA()"),
    TRUE, NA()
)</f>
        <v>1.6159262617869267E-2</v>
      </c>
      <c r="W185" s="78" t="e" cm="1">
        <f t="array" ref="W185">_xlfn.IFS(
    FALSE, N("Check if X1 shading is ON"),
    $W$48&lt;&gt;"x", NA(),
    FALSE, N("Check if case is 'LEFT' and x axis value less than z score"),
    AND($F$71 = "LEFT", $S185 &lt; IF($J$71="", 0, $J$71)), $T185,
    FALSE, N("Check if case is 'RIGHT' and x axis value greater than z score"),
    AND($F$71 = "RIGHT", $S185 &gt; IF($J$71="", 0, $J$71)), $T185,
    FALSE, N("Check if case is 'TWO' and both directions"),
    AND(
        $F$71 = "TWO",
        OR($S185 &lt; -ABS($J$71), $S185 &gt; ABS($J$71))
    ), $T185,
    FALSE, N("Default case: Return NA()"),
    TRUE, NA()
)</f>
        <v>#N/A</v>
      </c>
      <c r="X185" s="30"/>
      <c r="Y185" s="66">
        <v>0.66666666666666441</v>
      </c>
      <c r="Z185" s="66">
        <v>0.30199999999999999</v>
      </c>
      <c r="AA185" s="66">
        <f t="shared" si="54"/>
        <v>0.30199999999999999</v>
      </c>
      <c r="AB185" s="66" t="str">
        <f t="shared" si="79"/>
        <v>x̅</v>
      </c>
      <c r="AD185" s="3">
        <v>85</v>
      </c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BM185" s="7"/>
      <c r="BN185" s="5"/>
      <c r="BO185" s="7"/>
      <c r="BP185" s="6"/>
      <c r="BQ185" s="6"/>
      <c r="BR185" s="6"/>
      <c r="BS185" s="5"/>
      <c r="BT185" s="5"/>
      <c r="BU185" s="9"/>
      <c r="BV185" s="9"/>
      <c r="BX185" s="3">
        <v>81</v>
      </c>
      <c r="BZ185" s="5"/>
      <c r="CA185" s="30"/>
      <c r="CB185" s="26"/>
      <c r="CC185" s="66"/>
      <c r="CD185" s="26">
        <f t="shared" si="93"/>
        <v>2</v>
      </c>
      <c r="CE185" s="26" t="e">
        <f t="shared" si="97"/>
        <v>#N/A</v>
      </c>
      <c r="CF185" s="100">
        <v>2</v>
      </c>
      <c r="CG185" s="104">
        <f t="shared" si="98"/>
        <v>0.89648098748358285</v>
      </c>
      <c r="CH185" s="83" t="str">
        <f t="shared" si="99"/>
        <v>+0.90</v>
      </c>
      <c r="CI185" s="30"/>
      <c r="CJ185" s="30"/>
      <c r="CK185" s="30"/>
      <c r="CL185" s="30"/>
      <c r="CM185" s="30"/>
      <c r="CN185" s="30"/>
      <c r="CO185" s="30"/>
      <c r="CP185" s="30"/>
      <c r="CQ185" s="30"/>
      <c r="CR185" s="38">
        <f t="shared" si="100"/>
        <v>2.5833333333333304</v>
      </c>
      <c r="CS185" s="78">
        <f t="shared" si="94"/>
        <v>1.7698267413433284E-2</v>
      </c>
      <c r="CT185" s="78" t="e" cm="1">
        <f t="array" ref="CT185">_xlfn.IFS(
    FALSE, N("Check if X1 shading is ON"),
    $CT$49&lt;&gt;"x", NA(),
    FALSE, N("Check if case is 'LEFT' and x axis value less than z score"),
    AND($CE$68 = "LEFT", $CR185 &lt; IF($CI$68="", 0, $CI$68)), $CS185,
    FALSE, N("Check if case is 'RIGHT' and x axis value greater than z score"),
    AND($CE$68 = "RIGHT", $CR185 &gt; IF($CI$68="", 0, $CI$68)), $CS185,
    FALSE, N("Check if case is 'TWO' and both directions"),
    AND(
        $CE$68 = "TWO",
        OR($CR185 &lt; -ABS($CI$68), $CR185 &gt; ABS($CI$69))
    ), $CS185,
    FALSE, N("Default case: Return NA()"),
    TRUE, NA()
)</f>
        <v>#N/A</v>
      </c>
      <c r="CU185" s="78" cm="1">
        <f t="array" ref="CU185">_xlfn.IFS(
    FALSE, N("Check if X1 shading is ON"),
    $CT$49&lt;&gt;"x", NA(),
    FALSE, N("Check if case is 'LEFT' and x axis value less than z score"),
    AND($CE$69 = "LEFT", $CR185 &lt; IF($CI$69="", 0, $CI$69)), $CS185,
    FALSE, N("Check if case is 'RIGHT' and x axis value greater than z score"),
    AND($CE$69 = "RIGHT", $CR185 &gt; IF($CI$69="", 0, $CI$69)), $CS185,
    FALSE, N("Default case: Return NA()"),
    TRUE, NA()
)</f>
        <v>1.7698267413433284E-2</v>
      </c>
      <c r="CV185" s="78" t="e" cm="1">
        <f t="array" ref="CV185">_xlfn.IFS(
    FALSE, N("Check if X1 shading is ON"),
    $CV$49&lt;&gt;"x", NA(),
    FALSE, N("Check if case is 'LEFT' and x axis value less than z score"),
    AND($CE$72 = "LEFT", $CR185 &lt; IF($CI$72="", 0, $CI$72)), $CS185,
    FALSE, N("Check if case is 'RIGHT' and x axis value greater than z score"),
    AND($CE$72 = "RIGHT", $CR185 &gt; IF($CI$72="", 0, $CI$72)), $CS185,
    FALSE, N("Check if case is 'TWO' and both directions"),
    AND(
        $CE$72 = "TWO",
        OR($CR185 &lt; -ABS($CI$72), $CR185 &gt; ABS($CI$72))
    ), $CS185,
    FALSE, N("Default case: Return NA()"),
    TRUE, NA()
)</f>
        <v>#N/A</v>
      </c>
      <c r="CW185" s="30"/>
      <c r="CX185" s="66">
        <v>0.49999999999999789</v>
      </c>
      <c r="CY185" s="66">
        <v>0.30199999999999999</v>
      </c>
      <c r="CZ185" s="66">
        <f t="shared" si="80"/>
        <v>0.30199999999999999</v>
      </c>
      <c r="DA185" s="66" t="str">
        <f t="shared" si="81"/>
        <v>x̅</v>
      </c>
    </row>
    <row r="186" spans="1:105" ht="16" x14ac:dyDescent="0.2">
      <c r="A186" s="5"/>
      <c r="B186" s="30"/>
      <c r="C186" s="26"/>
      <c r="D186" s="66"/>
      <c r="E186" s="66"/>
      <c r="F186" s="26"/>
      <c r="G186" s="26"/>
      <c r="H186" s="26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8">
        <f t="shared" si="91"/>
        <v>2.6666666666666634</v>
      </c>
      <c r="T186" s="78">
        <f t="shared" si="92"/>
        <v>1.4740902856289881E-2</v>
      </c>
      <c r="U186" s="78" t="e" cm="1">
        <f t="array" ref="U186">_xlfn.IFS(
    FALSE, N("Check if X1 shading is ON"),
    $U$48&lt;&gt;"x", NA(),
    FALSE, N("Check if case is 'LEFT' and x axis value less than z score"),
    AND($F$67 = "LEFT", $S186 &lt; IF($J$67="", 0, $J$67)), $T186,
    FALSE, N("Check if case is 'RIGHT' and x axis value greater than z score"),
    AND($F$67 = "RIGHT", $S186 &gt; IF($J$67="", 0, $J$67)), $T186,
    FALSE, N("Check if case is 'TWO' and both directions"),
    AND(
        $F$67 = "TWO",
        OR($S186 &lt; -ABS($J$67), $S186 &gt; ABS($J$68))
    ), $T186,
    FALSE, N("Default case: Return NA()"),
    TRUE, NA()
)</f>
        <v>#N/A</v>
      </c>
      <c r="V186" s="78" cm="1">
        <f t="array" ref="V186">_xlfn.IFS(
    FALSE, N("Check if X1 shading is ON"),
    $U$48&lt;&gt;"x", NA(),
    FALSE, N("Check if case is 'LEFT' and x axis value less than z score"),
    AND($F$68 = "LEFT", $S186 &lt; IF($J$68="", 0, $J$68)), $T186,
    FALSE, N("Check if case is 'RIGHT' and x axis value greater than z score"),
    AND($F$68 = "RIGHT", $S186 &gt; IF($J$68="", 0, $J$68)), $T186,
    FALSE, N("Default case: Return NA()"),
    TRUE, NA()
)</f>
        <v>1.4740902856289881E-2</v>
      </c>
      <c r="W186" s="78" t="e" cm="1">
        <f t="array" ref="W186">_xlfn.IFS(
    FALSE, N("Check if X1 shading is ON"),
    $W$48&lt;&gt;"x", NA(),
    FALSE, N("Check if case is 'LEFT' and x axis value less than z score"),
    AND($F$71 = "LEFT", $S186 &lt; IF($J$71="", 0, $J$71)), $T186,
    FALSE, N("Check if case is 'RIGHT' and x axis value greater than z score"),
    AND($F$71 = "RIGHT", $S186 &gt; IF($J$71="", 0, $J$71)), $T186,
    FALSE, N("Check if case is 'TWO' and both directions"),
    AND(
        $F$71 = "TWO",
        OR($S186 &lt; -ABS($J$71), $S186 &gt; ABS($J$71))
    ), $T186,
    FALSE, N("Default case: Return NA()"),
    TRUE, NA()
)</f>
        <v>#N/A</v>
      </c>
      <c r="X186" s="30"/>
      <c r="Y186" s="66">
        <v>-0.50000000000000222</v>
      </c>
      <c r="Z186" s="66">
        <v>0.32600000000000001</v>
      </c>
      <c r="AA186" s="66">
        <f t="shared" si="54"/>
        <v>0.32600000000000001</v>
      </c>
      <c r="AB186" s="66" t="str">
        <f t="shared" si="79"/>
        <v>x̅</v>
      </c>
      <c r="AD186" s="3">
        <v>80</v>
      </c>
      <c r="AE186" s="5"/>
      <c r="AF186" s="123" t="s">
        <v>99</v>
      </c>
      <c r="AG186" s="5"/>
      <c r="AH186" s="5"/>
      <c r="AI186" s="13" t="s">
        <v>0</v>
      </c>
      <c r="AJ186" s="13" t="s">
        <v>103</v>
      </c>
      <c r="AK186" s="87" t="s">
        <v>104</v>
      </c>
      <c r="AL186" s="87" t="s">
        <v>15</v>
      </c>
      <c r="AM186" s="88" t="s">
        <v>77</v>
      </c>
      <c r="AN186" s="88" t="s">
        <v>16</v>
      </c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X186" s="3">
        <v>83</v>
      </c>
      <c r="BZ186" s="5"/>
      <c r="CA186" s="30"/>
      <c r="CB186" s="26"/>
      <c r="CC186" s="66"/>
      <c r="CD186" s="26">
        <f t="shared" si="93"/>
        <v>3</v>
      </c>
      <c r="CE186" s="26" t="e">
        <f t="shared" si="97"/>
        <v>#N/A</v>
      </c>
      <c r="CF186" s="100">
        <v>3</v>
      </c>
      <c r="CG186" s="104">
        <f t="shared" si="98"/>
        <v>1.3447214812253743</v>
      </c>
      <c r="CH186" s="83" t="str">
        <f t="shared" si="99"/>
        <v>+1.34</v>
      </c>
      <c r="CI186" s="30"/>
      <c r="CJ186" s="30"/>
      <c r="CK186" s="30"/>
      <c r="CL186" s="30"/>
      <c r="CM186" s="30"/>
      <c r="CN186" s="30"/>
      <c r="CO186" s="30"/>
      <c r="CP186" s="30"/>
      <c r="CQ186" s="30"/>
      <c r="CR186" s="38">
        <f t="shared" si="100"/>
        <v>2.6249999999999969</v>
      </c>
      <c r="CS186" s="78">
        <f t="shared" si="94"/>
        <v>1.6159262617869267E-2</v>
      </c>
      <c r="CT186" s="78" t="e" cm="1">
        <f t="array" ref="CT186">_xlfn.IFS(
    FALSE, N("Check if X1 shading is ON"),
    $CT$49&lt;&gt;"x", NA(),
    FALSE, N("Check if case is 'LEFT' and x axis value less than z score"),
    AND($CE$68 = "LEFT", $CR186 &lt; IF($CI$68="", 0, $CI$68)), $CS186,
    FALSE, N("Check if case is 'RIGHT' and x axis value greater than z score"),
    AND($CE$68 = "RIGHT", $CR186 &gt; IF($CI$68="", 0, $CI$68)), $CS186,
    FALSE, N("Check if case is 'TWO' and both directions"),
    AND(
        $CE$68 = "TWO",
        OR($CR186 &lt; -ABS($CI$68), $CR186 &gt; ABS($CI$69))
    ), $CS186,
    FALSE, N("Default case: Return NA()"),
    TRUE, NA()
)</f>
        <v>#N/A</v>
      </c>
      <c r="CU186" s="78" cm="1">
        <f t="array" ref="CU186">_xlfn.IFS(
    FALSE, N("Check if X1 shading is ON"),
    $CT$49&lt;&gt;"x", NA(),
    FALSE, N("Check if case is 'LEFT' and x axis value less than z score"),
    AND($CE$69 = "LEFT", $CR186 &lt; IF($CI$69="", 0, $CI$69)), $CS186,
    FALSE, N("Check if case is 'RIGHT' and x axis value greater than z score"),
    AND($CE$69 = "RIGHT", $CR186 &gt; IF($CI$69="", 0, $CI$69)), $CS186,
    FALSE, N("Default case: Return NA()"),
    TRUE, NA()
)</f>
        <v>1.6159262617869267E-2</v>
      </c>
      <c r="CV186" s="78" t="e" cm="1">
        <f t="array" ref="CV186">_xlfn.IFS(
    FALSE, N("Check if X1 shading is ON"),
    $CV$49&lt;&gt;"x", NA(),
    FALSE, N("Check if case is 'LEFT' and x axis value less than z score"),
    AND($CE$72 = "LEFT", $CR186 &lt; IF($CI$72="", 0, $CI$72)), $CS186,
    FALSE, N("Check if case is 'RIGHT' and x axis value greater than z score"),
    AND($CE$72 = "RIGHT", $CR186 &gt; IF($CI$72="", 0, $CI$72)), $CS186,
    FALSE, N("Check if case is 'TWO' and both directions"),
    AND(
        $CE$72 = "TWO",
        OR($CR186 &lt; -ABS($CI$72), $CR186 &gt; ABS($CI$72))
    ), $CS186,
    FALSE, N("Default case: Return NA()"),
    TRUE, NA()
)</f>
        <v>#N/A</v>
      </c>
      <c r="CW186" s="30"/>
      <c r="CX186" s="66">
        <v>0.66666666666666441</v>
      </c>
      <c r="CY186" s="66">
        <v>0.30199999999999999</v>
      </c>
      <c r="CZ186" s="66">
        <f t="shared" si="80"/>
        <v>0.30199999999999999</v>
      </c>
      <c r="DA186" s="66" t="str">
        <f t="shared" si="81"/>
        <v>x̅</v>
      </c>
    </row>
    <row r="187" spans="1:105" ht="16" x14ac:dyDescent="0.2">
      <c r="A187" s="5"/>
      <c r="B187" s="30"/>
      <c r="C187" s="26"/>
      <c r="D187" s="66"/>
      <c r="E187" s="66"/>
      <c r="F187" s="26"/>
      <c r="G187" s="26"/>
      <c r="H187" s="26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8">
        <f t="shared" si="91"/>
        <v>2.7083333333333299</v>
      </c>
      <c r="T187" s="78">
        <f t="shared" si="92"/>
        <v>1.3435286711765363E-2</v>
      </c>
      <c r="U187" s="78" t="e" cm="1">
        <f t="array" ref="U187">_xlfn.IFS(
    FALSE, N("Check if X1 shading is ON"),
    $U$48&lt;&gt;"x", NA(),
    FALSE, N("Check if case is 'LEFT' and x axis value less than z score"),
    AND($F$67 = "LEFT", $S187 &lt; IF($J$67="", 0, $J$67)), $T187,
    FALSE, N("Check if case is 'RIGHT' and x axis value greater than z score"),
    AND($F$67 = "RIGHT", $S187 &gt; IF($J$67="", 0, $J$67)), $T187,
    FALSE, N("Check if case is 'TWO' and both directions"),
    AND(
        $F$67 = "TWO",
        OR($S187 &lt; -ABS($J$67), $S187 &gt; ABS($J$68))
    ), $T187,
    FALSE, N("Default case: Return NA()"),
    TRUE, NA()
)</f>
        <v>#N/A</v>
      </c>
      <c r="V187" s="78" cm="1">
        <f t="array" ref="V187">_xlfn.IFS(
    FALSE, N("Check if X1 shading is ON"),
    $U$48&lt;&gt;"x", NA(),
    FALSE, N("Check if case is 'LEFT' and x axis value less than z score"),
    AND($F$68 = "LEFT", $S187 &lt; IF($J$68="", 0, $J$68)), $T187,
    FALSE, N("Check if case is 'RIGHT' and x axis value greater than z score"),
    AND($F$68 = "RIGHT", $S187 &gt; IF($J$68="", 0, $J$68)), $T187,
    FALSE, N("Default case: Return NA()"),
    TRUE, NA()
)</f>
        <v>1.3435286711765363E-2</v>
      </c>
      <c r="W187" s="78" cm="1">
        <f t="array" ref="W187">_xlfn.IFS(
    FALSE, N("Check if X1 shading is ON"),
    $W$48&lt;&gt;"x", NA(),
    FALSE, N("Check if case is 'LEFT' and x axis value less than z score"),
    AND($F$71 = "LEFT", $S187 &lt; IF($J$71="", 0, $J$71)), $T187,
    FALSE, N("Check if case is 'RIGHT' and x axis value greater than z score"),
    AND($F$71 = "RIGHT", $S187 &gt; IF($J$71="", 0, $J$71)), $T187,
    FALSE, N("Check if case is 'TWO' and both directions"),
    AND(
        $F$71 = "TWO",
        OR($S187 &lt; -ABS($J$71), $S187 &gt; ABS($J$71))
    ), $T187,
    FALSE, N("Default case: Return NA()"),
    TRUE, NA()
)</f>
        <v>1.3435286711765363E-2</v>
      </c>
      <c r="X187" s="30"/>
      <c r="Y187" s="66">
        <v>-0.33333333333333548</v>
      </c>
      <c r="Z187" s="66">
        <v>0.32600000000000001</v>
      </c>
      <c r="AA187" s="66">
        <f t="shared" si="54"/>
        <v>0.32600000000000001</v>
      </c>
      <c r="AB187" s="66" t="str">
        <f t="shared" si="79"/>
        <v>x̅</v>
      </c>
      <c r="AD187" s="3">
        <v>82</v>
      </c>
      <c r="AE187" s="5"/>
      <c r="AF187" s="14" t="s">
        <v>17</v>
      </c>
      <c r="AG187" s="13" t="s">
        <v>95</v>
      </c>
      <c r="AH187" s="12" t="s">
        <v>59</v>
      </c>
      <c r="AI187" s="15" t="s">
        <v>72</v>
      </c>
      <c r="AJ187" s="15" t="s">
        <v>134</v>
      </c>
      <c r="AK187" s="15" t="s">
        <v>68</v>
      </c>
      <c r="AL187" s="15" t="str">
        <f>IF(ISNUMBER(SEARCH("pop",$AG$188)),"raw value","raw CV &lt;&lt;")</f>
        <v>raw CV &lt;&lt;</v>
      </c>
      <c r="AM187" s="15" t="str">
        <f>IF(ISNUMBER(SEARCH("pop",$AG$188)),"z score","&lt;&lt; standardized CV")</f>
        <v>&lt;&lt; standardized CV</v>
      </c>
      <c r="AN187" s="15" t="str">
        <f>IF(ISNUMBER(SEARCH("pop",$AG$188)),"probability of x","&lt;&lt; probability")</f>
        <v>&lt;&lt; probability</v>
      </c>
      <c r="BM187" s="5"/>
      <c r="BN187" s="123" t="s">
        <v>99</v>
      </c>
      <c r="BO187" s="5"/>
      <c r="BP187" s="5"/>
      <c r="BQ187" s="13" t="s">
        <v>0</v>
      </c>
      <c r="BR187" s="13" t="s">
        <v>103</v>
      </c>
      <c r="BS187" s="87" t="s">
        <v>104</v>
      </c>
      <c r="BT187" s="87" t="s">
        <v>15</v>
      </c>
      <c r="BU187" s="88" t="s">
        <v>77</v>
      </c>
      <c r="BV187" s="88" t="s">
        <v>16</v>
      </c>
      <c r="BX187" s="3">
        <v>80</v>
      </c>
      <c r="BZ187" s="5"/>
      <c r="CA187" s="30"/>
      <c r="CB187" s="26"/>
      <c r="CC187" s="66"/>
      <c r="CD187" s="66"/>
      <c r="CE187" s="26"/>
      <c r="CF187" s="26"/>
      <c r="CG187" s="26"/>
      <c r="CH187" s="30"/>
      <c r="CI187" s="30"/>
      <c r="CJ187" s="30"/>
      <c r="CK187" s="30"/>
      <c r="CL187" s="30"/>
      <c r="CM187" s="30"/>
      <c r="CN187" s="30"/>
      <c r="CO187" s="30"/>
      <c r="CP187" s="30"/>
      <c r="CQ187" s="30"/>
      <c r="CR187" s="38">
        <f t="shared" si="100"/>
        <v>2.6666666666666634</v>
      </c>
      <c r="CS187" s="78">
        <f t="shared" si="94"/>
        <v>1.4740902856289881E-2</v>
      </c>
      <c r="CT187" s="78" t="e" cm="1">
        <f t="array" ref="CT187">_xlfn.IFS(
    FALSE, N("Check if X1 shading is ON"),
    $CT$49&lt;&gt;"x", NA(),
    FALSE, N("Check if case is 'LEFT' and x axis value less than z score"),
    AND($CE$68 = "LEFT", $CR187 &lt; IF($CI$68="", 0, $CI$68)), $CS187,
    FALSE, N("Check if case is 'RIGHT' and x axis value greater than z score"),
    AND($CE$68 = "RIGHT", $CR187 &gt; IF($CI$68="", 0, $CI$68)), $CS187,
    FALSE, N("Check if case is 'TWO' and both directions"),
    AND(
        $CE$68 = "TWO",
        OR($CR187 &lt; -ABS($CI$68), $CR187 &gt; ABS($CI$69))
    ), $CS187,
    FALSE, N("Default case: Return NA()"),
    TRUE, NA()
)</f>
        <v>#N/A</v>
      </c>
      <c r="CU187" s="78" cm="1">
        <f t="array" ref="CU187">_xlfn.IFS(
    FALSE, N("Check if X1 shading is ON"),
    $CT$49&lt;&gt;"x", NA(),
    FALSE, N("Check if case is 'LEFT' and x axis value less than z score"),
    AND($CE$69 = "LEFT", $CR187 &lt; IF($CI$69="", 0, $CI$69)), $CS187,
    FALSE, N("Check if case is 'RIGHT' and x axis value greater than z score"),
    AND($CE$69 = "RIGHT", $CR187 &gt; IF($CI$69="", 0, $CI$69)), $CS187,
    FALSE, N("Default case: Return NA()"),
    TRUE, NA()
)</f>
        <v>1.4740902856289881E-2</v>
      </c>
      <c r="CV187" s="78" t="e" cm="1">
        <f t="array" ref="CV187">_xlfn.IFS(
    FALSE, N("Check if X1 shading is ON"),
    $CV$49&lt;&gt;"x", NA(),
    FALSE, N("Check if case is 'LEFT' and x axis value less than z score"),
    AND($CE$72 = "LEFT", $CR187 &lt; IF($CI$72="", 0, $CI$72)), $CS187,
    FALSE, N("Check if case is 'RIGHT' and x axis value greater than z score"),
    AND($CE$72 = "RIGHT", $CR187 &gt; IF($CI$72="", 0, $CI$72)), $CS187,
    FALSE, N("Check if case is 'TWO' and both directions"),
    AND(
        $CE$72 = "TWO",
        OR($CR187 &lt; -ABS($CI$72), $CR187 &gt; ABS($CI$72))
    ), $CS187,
    FALSE, N("Default case: Return NA()"),
    TRUE, NA()
)</f>
        <v>#N/A</v>
      </c>
      <c r="CW187" s="30"/>
      <c r="CX187" s="66">
        <v>-0.50000000000000222</v>
      </c>
      <c r="CY187" s="66">
        <v>0.32600000000000001</v>
      </c>
      <c r="CZ187" s="66">
        <f t="shared" si="80"/>
        <v>0.32600000000000001</v>
      </c>
      <c r="DA187" s="66" t="str">
        <f t="shared" si="81"/>
        <v>x̅</v>
      </c>
    </row>
    <row r="188" spans="1:105" ht="16" x14ac:dyDescent="0.2">
      <c r="A188" s="5"/>
      <c r="B188" s="8"/>
      <c r="C188" s="26"/>
      <c r="D188" s="66"/>
      <c r="E188" s="66"/>
      <c r="F188" s="26"/>
      <c r="G188" s="26"/>
      <c r="H188" s="26"/>
      <c r="I188" s="30"/>
      <c r="J188" s="30"/>
      <c r="K188" s="30"/>
      <c r="L188" s="30"/>
      <c r="M188" s="97"/>
      <c r="N188" s="97"/>
      <c r="O188" s="97"/>
      <c r="P188" s="30"/>
      <c r="Q188" s="30"/>
      <c r="R188" s="30"/>
      <c r="S188" s="38">
        <f t="shared" si="91"/>
        <v>2.7499999999999964</v>
      </c>
      <c r="T188" s="78">
        <f t="shared" si="92"/>
        <v>1.2234848777988121E-2</v>
      </c>
      <c r="U188" s="78" t="e" cm="1">
        <f t="array" ref="U188">_xlfn.IFS(
    FALSE, N("Check if X1 shading is ON"),
    $U$48&lt;&gt;"x", NA(),
    FALSE, N("Check if case is 'LEFT' and x axis value less than z score"),
    AND($F$67 = "LEFT", $S188 &lt; IF($J$67="", 0, $J$67)), $T188,
    FALSE, N("Check if case is 'RIGHT' and x axis value greater than z score"),
    AND($F$67 = "RIGHT", $S188 &gt; IF($J$67="", 0, $J$67)), $T188,
    FALSE, N("Check if case is 'TWO' and both directions"),
    AND(
        $F$67 = "TWO",
        OR($S188 &lt; -ABS($J$67), $S188 &gt; ABS($J$68))
    ), $T188,
    FALSE, N("Default case: Return NA()"),
    TRUE, NA()
)</f>
        <v>#N/A</v>
      </c>
      <c r="V188" s="78" cm="1">
        <f t="array" ref="V188">_xlfn.IFS(
    FALSE, N("Check if X1 shading is ON"),
    $U$48&lt;&gt;"x", NA(),
    FALSE, N("Check if case is 'LEFT' and x axis value less than z score"),
    AND($F$68 = "LEFT", $S188 &lt; IF($J$68="", 0, $J$68)), $T188,
    FALSE, N("Check if case is 'RIGHT' and x axis value greater than z score"),
    AND($F$68 = "RIGHT", $S188 &gt; IF($J$68="", 0, $J$68)), $T188,
    FALSE, N("Default case: Return NA()"),
    TRUE, NA()
)</f>
        <v>1.2234848777988121E-2</v>
      </c>
      <c r="W188" s="78" cm="1">
        <f t="array" ref="W188">_xlfn.IFS(
    FALSE, N("Check if X1 shading is ON"),
    $W$48&lt;&gt;"x", NA(),
    FALSE, N("Check if case is 'LEFT' and x axis value less than z score"),
    AND($F$71 = "LEFT", $S188 &lt; IF($J$71="", 0, $J$71)), $T188,
    FALSE, N("Check if case is 'RIGHT' and x axis value greater than z score"),
    AND($F$71 = "RIGHT", $S188 &gt; IF($J$71="", 0, $J$71)), $T188,
    FALSE, N("Check if case is 'TWO' and both directions"),
    AND(
        $F$71 = "TWO",
        OR($S188 &lt; -ABS($J$71), $S188 &gt; ABS($J$71))
    ), $T188,
    FALSE, N("Default case: Return NA()"),
    TRUE, NA()
)</f>
        <v>1.2234848777988121E-2</v>
      </c>
      <c r="X188" s="30"/>
      <c r="Y188" s="66">
        <v>-0.16666666666666879</v>
      </c>
      <c r="Z188" s="66">
        <v>0.32600000000000001</v>
      </c>
      <c r="AA188" s="66">
        <f t="shared" si="54"/>
        <v>0.32600000000000001</v>
      </c>
      <c r="AB188" s="66" t="str">
        <f t="shared" si="79"/>
        <v>x̅</v>
      </c>
      <c r="AD188" s="3">
        <v>81</v>
      </c>
      <c r="AE188" s="108" t="s">
        <v>96</v>
      </c>
      <c r="AF188" s="20">
        <f>AJ169</f>
        <v>30</v>
      </c>
      <c r="AG188" s="93" t="s">
        <v>78</v>
      </c>
      <c r="AH188" s="16" t="s">
        <v>73</v>
      </c>
      <c r="AI188" s="16" t="s">
        <v>86</v>
      </c>
      <c r="AJ188" s="17">
        <v>80</v>
      </c>
      <c r="AK188" s="17">
        <f>AK171/SQRT(AF188)</f>
        <v>0.44824049374179142</v>
      </c>
      <c r="AL188" s="17">
        <f>AM188*AK188+AJ188</f>
        <v>79.083245255395084</v>
      </c>
      <c r="AM188" s="18">
        <f>_xlfn.T.INV(AN188,AF188-1)</f>
        <v>-2.0452296421327048</v>
      </c>
      <c r="AN188" s="19">
        <f>AJ171/2</f>
        <v>2.5000000000000001E-2</v>
      </c>
      <c r="BM188" s="5"/>
      <c r="BN188" s="14" t="s">
        <v>17</v>
      </c>
      <c r="BO188" s="13" t="s">
        <v>95</v>
      </c>
      <c r="BP188" s="12" t="s">
        <v>59</v>
      </c>
      <c r="BQ188" s="15" t="s">
        <v>72</v>
      </c>
      <c r="BR188" s="15" t="s">
        <v>134</v>
      </c>
      <c r="BS188" s="15" t="s">
        <v>68</v>
      </c>
      <c r="BT188" s="15" t="str">
        <f>IF(ISNUMBER(SEARCH("pop",$BO$189)),"raw value","raw CV &lt;&lt;")</f>
        <v>raw CV &lt;&lt;</v>
      </c>
      <c r="BU188" s="15" t="str">
        <f>IF(ISNUMBER(SEARCH("pop",$BO$189)),"z score","&lt;&lt; standardized CV")</f>
        <v>&lt;&lt; standardized CV</v>
      </c>
      <c r="BV188" s="15" t="str">
        <f>IF(ISNUMBER(SEARCH("pop",$BO$189)),"probability of x","&lt;&lt; probability")</f>
        <v>&lt;&lt; probability</v>
      </c>
      <c r="BX188" s="3">
        <v>81</v>
      </c>
      <c r="BZ188" s="5"/>
      <c r="CA188" s="30"/>
      <c r="CB188" s="26"/>
      <c r="CC188" s="66"/>
      <c r="CD188" s="66"/>
      <c r="CE188" s="26"/>
      <c r="CF188" s="26"/>
      <c r="CG188" s="26"/>
      <c r="CH188" s="30"/>
      <c r="CI188" s="30"/>
      <c r="CJ188" s="30"/>
      <c r="CK188" s="30"/>
      <c r="CL188" s="30"/>
      <c r="CM188" s="30"/>
      <c r="CN188" s="30"/>
      <c r="CO188" s="30"/>
      <c r="CP188" s="30"/>
      <c r="CQ188" s="30"/>
      <c r="CR188" s="38">
        <f t="shared" si="100"/>
        <v>2.7083333333333299</v>
      </c>
      <c r="CS188" s="78">
        <f t="shared" si="94"/>
        <v>1.3435286711765363E-2</v>
      </c>
      <c r="CT188" s="78" t="e" cm="1">
        <f t="array" ref="CT188">_xlfn.IFS(
    FALSE, N("Check if X1 shading is ON"),
    $CT$49&lt;&gt;"x", NA(),
    FALSE, N("Check if case is 'LEFT' and x axis value less than z score"),
    AND($CE$68 = "LEFT", $CR188 &lt; IF($CI$68="", 0, $CI$68)), $CS188,
    FALSE, N("Check if case is 'RIGHT' and x axis value greater than z score"),
    AND($CE$68 = "RIGHT", $CR188 &gt; IF($CI$68="", 0, $CI$68)), $CS188,
    FALSE, N("Check if case is 'TWO' and both directions"),
    AND(
        $CE$68 = "TWO",
        OR($CR188 &lt; -ABS($CI$68), $CR188 &gt; ABS($CI$69))
    ), $CS188,
    FALSE, N("Default case: Return NA()"),
    TRUE, NA()
)</f>
        <v>#N/A</v>
      </c>
      <c r="CU188" s="78" cm="1">
        <f t="array" ref="CU188">_xlfn.IFS(
    FALSE, N("Check if X1 shading is ON"),
    $CT$49&lt;&gt;"x", NA(),
    FALSE, N("Check if case is 'LEFT' and x axis value less than z score"),
    AND($CE$69 = "LEFT", $CR188 &lt; IF($CI$69="", 0, $CI$69)), $CS188,
    FALSE, N("Check if case is 'RIGHT' and x axis value greater than z score"),
    AND($CE$69 = "RIGHT", $CR188 &gt; IF($CI$69="", 0, $CI$69)), $CS188,
    FALSE, N("Default case: Return NA()"),
    TRUE, NA()
)</f>
        <v>1.3435286711765363E-2</v>
      </c>
      <c r="CV188" s="78" cm="1">
        <f t="array" ref="CV188">_xlfn.IFS(
    FALSE, N("Check if X1 shading is ON"),
    $CV$49&lt;&gt;"x", NA(),
    FALSE, N("Check if case is 'LEFT' and x axis value less than z score"),
    AND($CE$72 = "LEFT", $CR188 &lt; IF($CI$72="", 0, $CI$72)), $CS188,
    FALSE, N("Check if case is 'RIGHT' and x axis value greater than z score"),
    AND($CE$72 = "RIGHT", $CR188 &gt; IF($CI$72="", 0, $CI$72)), $CS188,
    FALSE, N("Check if case is 'TWO' and both directions"),
    AND(
        $CE$72 = "TWO",
        OR($CR188 &lt; -ABS($CI$72), $CR188 &gt; ABS($CI$72))
    ), $CS188,
    FALSE, N("Default case: Return NA()"),
    TRUE, NA()
)</f>
        <v>1.3435286711765363E-2</v>
      </c>
      <c r="CW188" s="30"/>
      <c r="CX188" s="66">
        <v>-0.33333333333333548</v>
      </c>
      <c r="CY188" s="66">
        <v>0.32600000000000001</v>
      </c>
      <c r="CZ188" s="66">
        <f t="shared" si="80"/>
        <v>0.32600000000000001</v>
      </c>
      <c r="DA188" s="66" t="str">
        <f t="shared" si="81"/>
        <v>x̅</v>
      </c>
    </row>
    <row r="189" spans="1:105" ht="16" x14ac:dyDescent="0.2">
      <c r="A189" s="5"/>
      <c r="B189" s="97"/>
      <c r="C189" s="97"/>
      <c r="D189" s="97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30"/>
      <c r="Q189" s="30"/>
      <c r="R189" s="30"/>
      <c r="S189" s="38">
        <f t="shared" si="91"/>
        <v>2.791666666666663</v>
      </c>
      <c r="T189" s="78">
        <f t="shared" si="92"/>
        <v>1.1132367549497434E-2</v>
      </c>
      <c r="U189" s="78" t="e" cm="1">
        <f t="array" ref="U189">_xlfn.IFS(
    FALSE, N("Check if X1 shading is ON"),
    $U$48&lt;&gt;"x", NA(),
    FALSE, N("Check if case is 'LEFT' and x axis value less than z score"),
    AND($F$67 = "LEFT", $S189 &lt; IF($J$67="", 0, $J$67)), $T189,
    FALSE, N("Check if case is 'RIGHT' and x axis value greater than z score"),
    AND($F$67 = "RIGHT", $S189 &gt; IF($J$67="", 0, $J$67)), $T189,
    FALSE, N("Check if case is 'TWO' and both directions"),
    AND(
        $F$67 = "TWO",
        OR($S189 &lt; -ABS($J$67), $S189 &gt; ABS($J$68))
    ), $T189,
    FALSE, N("Default case: Return NA()"),
    TRUE, NA()
)</f>
        <v>#N/A</v>
      </c>
      <c r="V189" s="78" cm="1">
        <f t="array" ref="V189">_xlfn.IFS(
    FALSE, N("Check if X1 shading is ON"),
    $U$48&lt;&gt;"x", NA(),
    FALSE, N("Check if case is 'LEFT' and x axis value less than z score"),
    AND($F$68 = "LEFT", $S189 &lt; IF($J$68="", 0, $J$68)), $T189,
    FALSE, N("Check if case is 'RIGHT' and x axis value greater than z score"),
    AND($F$68 = "RIGHT", $S189 &gt; IF($J$68="", 0, $J$68)), $T189,
    FALSE, N("Default case: Return NA()"),
    TRUE, NA()
)</f>
        <v>1.1132367549497434E-2</v>
      </c>
      <c r="W189" s="78" cm="1">
        <f t="array" ref="W189">_xlfn.IFS(
    FALSE, N("Check if X1 shading is ON"),
    $W$48&lt;&gt;"x", NA(),
    FALSE, N("Check if case is 'LEFT' and x axis value less than z score"),
    AND($F$71 = "LEFT", $S189 &lt; IF($J$71="", 0, $J$71)), $T189,
    FALSE, N("Check if case is 'RIGHT' and x axis value greater than z score"),
    AND($F$71 = "RIGHT", $S189 &gt; IF($J$71="", 0, $J$71)), $T189,
    FALSE, N("Check if case is 'TWO' and both directions"),
    AND(
        $F$71 = "TWO",
        OR($S189 &lt; -ABS($J$71), $S189 &gt; ABS($J$71))
    ), $T189,
    FALSE, N("Default case: Return NA()"),
    TRUE, NA()
)</f>
        <v>1.1132367549497434E-2</v>
      </c>
      <c r="X189" s="30"/>
      <c r="Y189" s="66">
        <v>0.16666666666666449</v>
      </c>
      <c r="Z189" s="66">
        <v>0.32600000000000001</v>
      </c>
      <c r="AA189" s="66">
        <f t="shared" si="54"/>
        <v>0.32600000000000001</v>
      </c>
      <c r="AB189" s="66" t="str">
        <f t="shared" si="79"/>
        <v>x̅</v>
      </c>
      <c r="AD189" s="3">
        <v>83</v>
      </c>
      <c r="AE189" s="108" t="s">
        <v>97</v>
      </c>
      <c r="AF189" s="20">
        <f>AF188</f>
        <v>30</v>
      </c>
      <c r="AG189" s="93" t="s">
        <v>78</v>
      </c>
      <c r="AH189" s="16" t="s">
        <v>73</v>
      </c>
      <c r="AI189" s="16" t="s">
        <v>87</v>
      </c>
      <c r="AJ189" s="17">
        <f>AJ188</f>
        <v>80</v>
      </c>
      <c r="AK189" s="17">
        <f>AK188</f>
        <v>0.44824049374179142</v>
      </c>
      <c r="AL189" s="17">
        <f>AM189*AK189+AJ189</f>
        <v>80.916754744604916</v>
      </c>
      <c r="AM189" s="18">
        <f>_xlfn.T.INV(1-AN189,AF189-1)</f>
        <v>2.0452296421327034</v>
      </c>
      <c r="AN189" s="25">
        <f>AJ171/2</f>
        <v>2.5000000000000001E-2</v>
      </c>
      <c r="BM189" s="108" t="s">
        <v>96</v>
      </c>
      <c r="BN189" s="20">
        <f>BR170</f>
        <v>30</v>
      </c>
      <c r="BO189" s="93" t="s">
        <v>78</v>
      </c>
      <c r="BP189" s="16" t="s">
        <v>73</v>
      </c>
      <c r="BQ189" s="16" t="s">
        <v>86</v>
      </c>
      <c r="BR189" s="17">
        <v>80</v>
      </c>
      <c r="BS189" s="17">
        <f>BS172/SQRT(BN189)</f>
        <v>0.44824049374179142</v>
      </c>
      <c r="BT189" s="17">
        <f>BU189*BS189+BR189</f>
        <v>79.083245255395084</v>
      </c>
      <c r="BU189" s="18">
        <f>_xlfn.T.INV(BV189,BN189-1)</f>
        <v>-2.0452296421327048</v>
      </c>
      <c r="BV189" s="19">
        <f>BR172/2</f>
        <v>2.5000000000000001E-2</v>
      </c>
      <c r="BX189" s="3">
        <v>82</v>
      </c>
      <c r="BZ189" s="5"/>
      <c r="CA189" s="8"/>
      <c r="CB189" s="26"/>
      <c r="CC189" s="66"/>
      <c r="CD189" s="66"/>
      <c r="CE189" s="26"/>
      <c r="CF189" s="26"/>
      <c r="CG189" s="26"/>
      <c r="CH189" s="30"/>
      <c r="CI189" s="30"/>
      <c r="CJ189" s="30"/>
      <c r="CK189" s="30"/>
      <c r="CL189" s="97"/>
      <c r="CM189" s="97"/>
      <c r="CN189" s="97"/>
      <c r="CO189" s="30"/>
      <c r="CP189" s="30"/>
      <c r="CQ189" s="30"/>
      <c r="CR189" s="38">
        <f t="shared" si="100"/>
        <v>2.7499999999999964</v>
      </c>
      <c r="CS189" s="78">
        <f t="shared" si="94"/>
        <v>1.2234848777988121E-2</v>
      </c>
      <c r="CT189" s="78" t="e" cm="1">
        <f t="array" ref="CT189">_xlfn.IFS(
    FALSE, N("Check if X1 shading is ON"),
    $CT$49&lt;&gt;"x", NA(),
    FALSE, N("Check if case is 'LEFT' and x axis value less than z score"),
    AND($CE$68 = "LEFT", $CR189 &lt; IF($CI$68="", 0, $CI$68)), $CS189,
    FALSE, N("Check if case is 'RIGHT' and x axis value greater than z score"),
    AND($CE$68 = "RIGHT", $CR189 &gt; IF($CI$68="", 0, $CI$68)), $CS189,
    FALSE, N("Check if case is 'TWO' and both directions"),
    AND(
        $CE$68 = "TWO",
        OR($CR189 &lt; -ABS($CI$68), $CR189 &gt; ABS($CI$69))
    ), $CS189,
    FALSE, N("Default case: Return NA()"),
    TRUE, NA()
)</f>
        <v>#N/A</v>
      </c>
      <c r="CU189" s="78" cm="1">
        <f t="array" ref="CU189">_xlfn.IFS(
    FALSE, N("Check if X1 shading is ON"),
    $CT$49&lt;&gt;"x", NA(),
    FALSE, N("Check if case is 'LEFT' and x axis value less than z score"),
    AND($CE$69 = "LEFT", $CR189 &lt; IF($CI$69="", 0, $CI$69)), $CS189,
    FALSE, N("Check if case is 'RIGHT' and x axis value greater than z score"),
    AND($CE$69 = "RIGHT", $CR189 &gt; IF($CI$69="", 0, $CI$69)), $CS189,
    FALSE, N("Default case: Return NA()"),
    TRUE, NA()
)</f>
        <v>1.2234848777988121E-2</v>
      </c>
      <c r="CV189" s="78" cm="1">
        <f t="array" ref="CV189">_xlfn.IFS(
    FALSE, N("Check if X1 shading is ON"),
    $CV$49&lt;&gt;"x", NA(),
    FALSE, N("Check if case is 'LEFT' and x axis value less than z score"),
    AND($CE$72 = "LEFT", $CR189 &lt; IF($CI$72="", 0, $CI$72)), $CS189,
    FALSE, N("Check if case is 'RIGHT' and x axis value greater than z score"),
    AND($CE$72 = "RIGHT", $CR189 &gt; IF($CI$72="", 0, $CI$72)), $CS189,
    FALSE, N("Check if case is 'TWO' and both directions"),
    AND(
        $CE$72 = "TWO",
        OR($CR189 &lt; -ABS($CI$72), $CR189 &gt; ABS($CI$72))
    ), $CS189,
    FALSE, N("Default case: Return NA()"),
    TRUE, NA()
)</f>
        <v>1.2234848777988121E-2</v>
      </c>
      <c r="CW189" s="30"/>
      <c r="CX189" s="66">
        <v>-0.16666666666666879</v>
      </c>
      <c r="CY189" s="66">
        <v>0.32600000000000001</v>
      </c>
      <c r="CZ189" s="66">
        <f t="shared" si="80"/>
        <v>0.32600000000000001</v>
      </c>
      <c r="DA189" s="66" t="str">
        <f t="shared" si="81"/>
        <v>x̅</v>
      </c>
    </row>
    <row r="190" spans="1:105" ht="16" x14ac:dyDescent="0.2">
      <c r="A190" s="5"/>
      <c r="B190" s="97"/>
      <c r="C190" s="97"/>
      <c r="D190" s="97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30"/>
      <c r="Q190" s="30"/>
      <c r="R190" s="30"/>
      <c r="S190" s="38">
        <f t="shared" si="91"/>
        <v>2.8333333333333295</v>
      </c>
      <c r="T190" s="78">
        <f t="shared" si="92"/>
        <v>1.012096976725356E-2</v>
      </c>
      <c r="U190" s="78" t="e" cm="1">
        <f t="array" ref="U190">_xlfn.IFS(
    FALSE, N("Check if X1 shading is ON"),
    $U$48&lt;&gt;"x", NA(),
    FALSE, N("Check if case is 'LEFT' and x axis value less than z score"),
    AND($F$67 = "LEFT", $S190 &lt; IF($J$67="", 0, $J$67)), $T190,
    FALSE, N("Check if case is 'RIGHT' and x axis value greater than z score"),
    AND($F$67 = "RIGHT", $S190 &gt; IF($J$67="", 0, $J$67)), $T190,
    FALSE, N("Check if case is 'TWO' and both directions"),
    AND(
        $F$67 = "TWO",
        OR($S190 &lt; -ABS($J$67), $S190 &gt; ABS($J$68))
    ), $T190,
    FALSE, N("Default case: Return NA()"),
    TRUE, NA()
)</f>
        <v>#N/A</v>
      </c>
      <c r="V190" s="78" cm="1">
        <f t="array" ref="V190">_xlfn.IFS(
    FALSE, N("Check if X1 shading is ON"),
    $U$48&lt;&gt;"x", NA(),
    FALSE, N("Check if case is 'LEFT' and x axis value less than z score"),
    AND($F$68 = "LEFT", $S190 &lt; IF($J$68="", 0, $J$68)), $T190,
    FALSE, N("Check if case is 'RIGHT' and x axis value greater than z score"),
    AND($F$68 = "RIGHT", $S190 &gt; IF($J$68="", 0, $J$68)), $T190,
    FALSE, N("Default case: Return NA()"),
    TRUE, NA()
)</f>
        <v>1.012096976725356E-2</v>
      </c>
      <c r="W190" s="78" cm="1">
        <f t="array" ref="W190">_xlfn.IFS(
    FALSE, N("Check if X1 shading is ON"),
    $W$48&lt;&gt;"x", NA(),
    FALSE, N("Check if case is 'LEFT' and x axis value less than z score"),
    AND($F$71 = "LEFT", $S190 &lt; IF($J$71="", 0, $J$71)), $T190,
    FALSE, N("Check if case is 'RIGHT' and x axis value greater than z score"),
    AND($F$71 = "RIGHT", $S190 &gt; IF($J$71="", 0, $J$71)), $T190,
    FALSE, N("Check if case is 'TWO' and both directions"),
    AND(
        $F$71 = "TWO",
        OR($S190 &lt; -ABS($J$71), $S190 &gt; ABS($J$71))
    ), $T190,
    FALSE, N("Default case: Return NA()"),
    TRUE, NA()
)</f>
        <v>1.012096976725356E-2</v>
      </c>
      <c r="X190" s="30"/>
      <c r="Y190" s="66">
        <v>0.33333333333333115</v>
      </c>
      <c r="Z190" s="66">
        <v>0.32600000000000001</v>
      </c>
      <c r="AA190" s="66">
        <f t="shared" si="54"/>
        <v>0.32600000000000001</v>
      </c>
      <c r="AB190" s="66" t="str">
        <f t="shared" si="79"/>
        <v>x̅</v>
      </c>
      <c r="AD190" s="3">
        <v>80</v>
      </c>
      <c r="AE190" s="107"/>
      <c r="AF190" s="9"/>
      <c r="AG190" s="9"/>
      <c r="AH190" s="9"/>
      <c r="AI190" s="9"/>
      <c r="AJ190" s="9"/>
      <c r="AK190" s="9"/>
      <c r="AL190" s="9"/>
      <c r="AM190" s="9"/>
      <c r="AN190" s="9"/>
      <c r="BM190" s="108" t="s">
        <v>97</v>
      </c>
      <c r="BN190" s="20">
        <f>BN189</f>
        <v>30</v>
      </c>
      <c r="BO190" s="93" t="s">
        <v>78</v>
      </c>
      <c r="BP190" s="16" t="s">
        <v>73</v>
      </c>
      <c r="BQ190" s="16" t="s">
        <v>87</v>
      </c>
      <c r="BR190" s="17">
        <f>BR189</f>
        <v>80</v>
      </c>
      <c r="BS190" s="17">
        <f>BS189</f>
        <v>0.44824049374179142</v>
      </c>
      <c r="BT190" s="17">
        <f>BU190*BS190+BR190</f>
        <v>80.916754744604916</v>
      </c>
      <c r="BU190" s="18">
        <f>_xlfn.T.INV(1-BV190,BN190-1)</f>
        <v>2.0452296421327034</v>
      </c>
      <c r="BV190" s="25">
        <f>BR172/2</f>
        <v>2.5000000000000001E-2</v>
      </c>
      <c r="BX190" s="3">
        <v>79</v>
      </c>
      <c r="BZ190" s="5"/>
      <c r="CA190" s="97"/>
      <c r="CB190" s="97"/>
      <c r="CC190" s="97"/>
      <c r="CD190" s="97"/>
      <c r="CE190" s="97"/>
      <c r="CF190" s="97"/>
      <c r="CG190" s="97"/>
      <c r="CH190" s="97"/>
      <c r="CI190" s="97"/>
      <c r="CJ190" s="97"/>
      <c r="CK190" s="97"/>
      <c r="CL190" s="97"/>
      <c r="CM190" s="97"/>
      <c r="CN190" s="97"/>
      <c r="CO190" s="30"/>
      <c r="CP190" s="30"/>
      <c r="CQ190" s="30"/>
      <c r="CR190" s="38">
        <f t="shared" si="100"/>
        <v>2.791666666666663</v>
      </c>
      <c r="CS190" s="78">
        <f t="shared" si="94"/>
        <v>1.1132367549497434E-2</v>
      </c>
      <c r="CT190" s="78" t="e" cm="1">
        <f t="array" ref="CT190">_xlfn.IFS(
    FALSE, N("Check if X1 shading is ON"),
    $CT$49&lt;&gt;"x", NA(),
    FALSE, N("Check if case is 'LEFT' and x axis value less than z score"),
    AND($CE$68 = "LEFT", $CR190 &lt; IF($CI$68="", 0, $CI$68)), $CS190,
    FALSE, N("Check if case is 'RIGHT' and x axis value greater than z score"),
    AND($CE$68 = "RIGHT", $CR190 &gt; IF($CI$68="", 0, $CI$68)), $CS190,
    FALSE, N("Check if case is 'TWO' and both directions"),
    AND(
        $CE$68 = "TWO",
        OR($CR190 &lt; -ABS($CI$68), $CR190 &gt; ABS($CI$69))
    ), $CS190,
    FALSE, N("Default case: Return NA()"),
    TRUE, NA()
)</f>
        <v>#N/A</v>
      </c>
      <c r="CU190" s="78" cm="1">
        <f t="array" ref="CU190">_xlfn.IFS(
    FALSE, N("Check if X1 shading is ON"),
    $CT$49&lt;&gt;"x", NA(),
    FALSE, N("Check if case is 'LEFT' and x axis value less than z score"),
    AND($CE$69 = "LEFT", $CR190 &lt; IF($CI$69="", 0, $CI$69)), $CS190,
    FALSE, N("Check if case is 'RIGHT' and x axis value greater than z score"),
    AND($CE$69 = "RIGHT", $CR190 &gt; IF($CI$69="", 0, $CI$69)), $CS190,
    FALSE, N("Default case: Return NA()"),
    TRUE, NA()
)</f>
        <v>1.1132367549497434E-2</v>
      </c>
      <c r="CV190" s="78" cm="1">
        <f t="array" ref="CV190">_xlfn.IFS(
    FALSE, N("Check if X1 shading is ON"),
    $CV$49&lt;&gt;"x", NA(),
    FALSE, N("Check if case is 'LEFT' and x axis value less than z score"),
    AND($CE$72 = "LEFT", $CR190 &lt; IF($CI$72="", 0, $CI$72)), $CS190,
    FALSE, N("Check if case is 'RIGHT' and x axis value greater than z score"),
    AND($CE$72 = "RIGHT", $CR190 &gt; IF($CI$72="", 0, $CI$72)), $CS190,
    FALSE, N("Check if case is 'TWO' and both directions"),
    AND(
        $CE$72 = "TWO",
        OR($CR190 &lt; -ABS($CI$72), $CR190 &gt; ABS($CI$72))
    ), $CS190,
    FALSE, N("Default case: Return NA()"),
    TRUE, NA()
)</f>
        <v>1.1132367549497434E-2</v>
      </c>
      <c r="CW190" s="30"/>
      <c r="CX190" s="66">
        <v>0.16666666666666449</v>
      </c>
      <c r="CY190" s="66">
        <v>0.32600000000000001</v>
      </c>
      <c r="CZ190" s="66">
        <f t="shared" si="80"/>
        <v>0.32600000000000001</v>
      </c>
      <c r="DA190" s="66" t="str">
        <f t="shared" si="81"/>
        <v>x̅</v>
      </c>
    </row>
    <row r="191" spans="1:105" ht="16" x14ac:dyDescent="0.2">
      <c r="A191" s="5"/>
      <c r="B191" s="97"/>
      <c r="C191" s="97"/>
      <c r="D191" s="97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30"/>
      <c r="Q191" s="30"/>
      <c r="R191" s="30"/>
      <c r="S191" s="38">
        <f t="shared" si="91"/>
        <v>2.874999999999996</v>
      </c>
      <c r="T191" s="78">
        <f t="shared" si="92"/>
        <v>9.1941316138365869E-3</v>
      </c>
      <c r="U191" s="78" t="e" cm="1">
        <f t="array" ref="U191">_xlfn.IFS(
    FALSE, N("Check if X1 shading is ON"),
    $U$48&lt;&gt;"x", NA(),
    FALSE, N("Check if case is 'LEFT' and x axis value less than z score"),
    AND($F$67 = "LEFT", $S191 &lt; IF($J$67="", 0, $J$67)), $T191,
    FALSE, N("Check if case is 'RIGHT' and x axis value greater than z score"),
    AND($F$67 = "RIGHT", $S191 &gt; IF($J$67="", 0, $J$67)), $T191,
    FALSE, N("Check if case is 'TWO' and both directions"),
    AND(
        $F$67 = "TWO",
        OR($S191 &lt; -ABS($J$67), $S191 &gt; ABS($J$68))
    ), $T191,
    FALSE, N("Default case: Return NA()"),
    TRUE, NA()
)</f>
        <v>#N/A</v>
      </c>
      <c r="V191" s="78" cm="1">
        <f t="array" ref="V191">_xlfn.IFS(
    FALSE, N("Check if X1 shading is ON"),
    $U$48&lt;&gt;"x", NA(),
    FALSE, N("Check if case is 'LEFT' and x axis value less than z score"),
    AND($F$68 = "LEFT", $S191 &lt; IF($J$68="", 0, $J$68)), $T191,
    FALSE, N("Check if case is 'RIGHT' and x axis value greater than z score"),
    AND($F$68 = "RIGHT", $S191 &gt; IF($J$68="", 0, $J$68)), $T191,
    FALSE, N("Default case: Return NA()"),
    TRUE, NA()
)</f>
        <v>9.1941316138365869E-3</v>
      </c>
      <c r="W191" s="78" cm="1">
        <f t="array" ref="W191">_xlfn.IFS(
    FALSE, N("Check if X1 shading is ON"),
    $W$48&lt;&gt;"x", NA(),
    FALSE, N("Check if case is 'LEFT' and x axis value less than z score"),
    AND($F$71 = "LEFT", $S191 &lt; IF($J$71="", 0, $J$71)), $T191,
    FALSE, N("Check if case is 'RIGHT' and x axis value greater than z score"),
    AND($F$71 = "RIGHT", $S191 &gt; IF($J$71="", 0, $J$71)), $T191,
    FALSE, N("Check if case is 'TWO' and both directions"),
    AND(
        $F$71 = "TWO",
        OR($S191 &lt; -ABS($J$71), $S191 &gt; ABS($J$71))
    ), $T191,
    FALSE, N("Default case: Return NA()"),
    TRUE, NA()
)</f>
        <v>9.1941316138365869E-3</v>
      </c>
      <c r="X191" s="30"/>
      <c r="Y191" s="66">
        <v>0.49999999999999789</v>
      </c>
      <c r="Z191" s="66">
        <v>0.32600000000000001</v>
      </c>
      <c r="AA191" s="66">
        <f t="shared" si="54"/>
        <v>0.32600000000000001</v>
      </c>
      <c r="AB191" s="66" t="str">
        <f t="shared" si="79"/>
        <v>x̅</v>
      </c>
      <c r="AD191" s="3">
        <v>81</v>
      </c>
      <c r="AE191" s="95"/>
      <c r="AF191" s="1" t="s">
        <v>100</v>
      </c>
      <c r="AG191" s="9"/>
      <c r="AH191" s="9"/>
      <c r="AI191" s="15" t="s">
        <v>72</v>
      </c>
      <c r="AJ191" s="15" t="s">
        <v>134</v>
      </c>
      <c r="AK191" s="15" t="s">
        <v>68</v>
      </c>
      <c r="AL191" s="15" t="str">
        <f>IF(ISNUMBER(SEARCH("pop",$AG$188)),"value","raw sample mean &gt;&gt;")</f>
        <v>raw sample mean &gt;&gt;</v>
      </c>
      <c r="AM191" s="15" t="str">
        <f>IF(ISNUMBER(SEARCH("pop",$AG$188)),"z score","standardized test stat &gt;&gt;")</f>
        <v>standardized test stat &gt;&gt;</v>
      </c>
      <c r="AN191" s="15" t="str">
        <f>IF(ISNUMBER(SEARCH("pop",$AG$188)),"probability of x","&gt;&gt; probability")</f>
        <v>&gt;&gt; probability</v>
      </c>
      <c r="BM191" s="107"/>
      <c r="BN191" s="9"/>
      <c r="BO191" s="9"/>
      <c r="BP191" s="9"/>
      <c r="BQ191" s="9"/>
      <c r="BR191" s="9"/>
      <c r="BS191" s="9"/>
      <c r="BT191" s="9"/>
      <c r="BU191" s="9"/>
      <c r="BV191" s="9"/>
      <c r="BX191" s="3">
        <v>84</v>
      </c>
      <c r="BZ191" s="5"/>
      <c r="CA191" s="97"/>
      <c r="CB191" s="97"/>
      <c r="CC191" s="97"/>
      <c r="CD191" s="97"/>
      <c r="CE191" s="97"/>
      <c r="CF191" s="97"/>
      <c r="CG191" s="97"/>
      <c r="CH191" s="97"/>
      <c r="CI191" s="97"/>
      <c r="CJ191" s="97"/>
      <c r="CK191" s="97"/>
      <c r="CL191" s="97"/>
      <c r="CM191" s="97"/>
      <c r="CN191" s="97"/>
      <c r="CO191" s="30"/>
      <c r="CP191" s="30"/>
      <c r="CQ191" s="30"/>
      <c r="CR191" s="38">
        <f t="shared" si="100"/>
        <v>2.8333333333333295</v>
      </c>
      <c r="CS191" s="78">
        <f t="shared" si="94"/>
        <v>1.012096976725356E-2</v>
      </c>
      <c r="CT191" s="78" t="e" cm="1">
        <f t="array" ref="CT191">_xlfn.IFS(
    FALSE, N("Check if X1 shading is ON"),
    $CT$49&lt;&gt;"x", NA(),
    FALSE, N("Check if case is 'LEFT' and x axis value less than z score"),
    AND($CE$68 = "LEFT", $CR191 &lt; IF($CI$68="", 0, $CI$68)), $CS191,
    FALSE, N("Check if case is 'RIGHT' and x axis value greater than z score"),
    AND($CE$68 = "RIGHT", $CR191 &gt; IF($CI$68="", 0, $CI$68)), $CS191,
    FALSE, N("Check if case is 'TWO' and both directions"),
    AND(
        $CE$68 = "TWO",
        OR($CR191 &lt; -ABS($CI$68), $CR191 &gt; ABS($CI$69))
    ), $CS191,
    FALSE, N("Default case: Return NA()"),
    TRUE, NA()
)</f>
        <v>#N/A</v>
      </c>
      <c r="CU191" s="78" cm="1">
        <f t="array" ref="CU191">_xlfn.IFS(
    FALSE, N("Check if X1 shading is ON"),
    $CT$49&lt;&gt;"x", NA(),
    FALSE, N("Check if case is 'LEFT' and x axis value less than z score"),
    AND($CE$69 = "LEFT", $CR191 &lt; IF($CI$69="", 0, $CI$69)), $CS191,
    FALSE, N("Check if case is 'RIGHT' and x axis value greater than z score"),
    AND($CE$69 = "RIGHT", $CR191 &gt; IF($CI$69="", 0, $CI$69)), $CS191,
    FALSE, N("Default case: Return NA()"),
    TRUE, NA()
)</f>
        <v>1.012096976725356E-2</v>
      </c>
      <c r="CV191" s="78" cm="1">
        <f t="array" ref="CV191">_xlfn.IFS(
    FALSE, N("Check if X1 shading is ON"),
    $CV$49&lt;&gt;"x", NA(),
    FALSE, N("Check if case is 'LEFT' and x axis value less than z score"),
    AND($CE$72 = "LEFT", $CR191 &lt; IF($CI$72="", 0, $CI$72)), $CS191,
    FALSE, N("Check if case is 'RIGHT' and x axis value greater than z score"),
    AND($CE$72 = "RIGHT", $CR191 &gt; IF($CI$72="", 0, $CI$72)), $CS191,
    FALSE, N("Check if case is 'TWO' and both directions"),
    AND(
        $CE$72 = "TWO",
        OR($CR191 &lt; -ABS($CI$72), $CR191 &gt; ABS($CI$72))
    ), $CS191,
    FALSE, N("Default case: Return NA()"),
    TRUE, NA()
)</f>
        <v>1.012096976725356E-2</v>
      </c>
      <c r="CW191" s="30"/>
      <c r="CX191" s="66">
        <v>0.33333333333333115</v>
      </c>
      <c r="CY191" s="66">
        <v>0.32600000000000001</v>
      </c>
      <c r="CZ191" s="66">
        <f t="shared" si="80"/>
        <v>0.32600000000000001</v>
      </c>
      <c r="DA191" s="66" t="str">
        <f t="shared" si="81"/>
        <v>x̅</v>
      </c>
    </row>
    <row r="192" spans="1:105" ht="16" x14ac:dyDescent="0.2">
      <c r="A192" s="5"/>
      <c r="B192" s="97"/>
      <c r="C192" s="97"/>
      <c r="D192" s="97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30"/>
      <c r="Q192" s="30"/>
      <c r="R192" s="30"/>
      <c r="S192" s="38">
        <f t="shared" si="91"/>
        <v>2.9166666666666625</v>
      </c>
      <c r="T192" s="78">
        <f t="shared" si="92"/>
        <v>8.3456771369636047E-3</v>
      </c>
      <c r="U192" s="78" t="e" cm="1">
        <f t="array" ref="U192">_xlfn.IFS(
    FALSE, N("Check if X1 shading is ON"),
    $U$48&lt;&gt;"x", NA(),
    FALSE, N("Check if case is 'LEFT' and x axis value less than z score"),
    AND($F$67 = "LEFT", $S192 &lt; IF($J$67="", 0, $J$67)), $T192,
    FALSE, N("Check if case is 'RIGHT' and x axis value greater than z score"),
    AND($F$67 = "RIGHT", $S192 &gt; IF($J$67="", 0, $J$67)), $T192,
    FALSE, N("Check if case is 'TWO' and both directions"),
    AND(
        $F$67 = "TWO",
        OR($S192 &lt; -ABS($J$67), $S192 &gt; ABS($J$68))
    ), $T192,
    FALSE, N("Default case: Return NA()"),
    TRUE, NA()
)</f>
        <v>#N/A</v>
      </c>
      <c r="V192" s="78" cm="1">
        <f t="array" ref="V192">_xlfn.IFS(
    FALSE, N("Check if X1 shading is ON"),
    $U$48&lt;&gt;"x", NA(),
    FALSE, N("Check if case is 'LEFT' and x axis value less than z score"),
    AND($F$68 = "LEFT", $S192 &lt; IF($J$68="", 0, $J$68)), $T192,
    FALSE, N("Check if case is 'RIGHT' and x axis value greater than z score"),
    AND($F$68 = "RIGHT", $S192 &gt; IF($J$68="", 0, $J$68)), $T192,
    FALSE, N("Default case: Return NA()"),
    TRUE, NA()
)</f>
        <v>8.3456771369636047E-3</v>
      </c>
      <c r="W192" s="78" cm="1">
        <f t="array" ref="W192">_xlfn.IFS(
    FALSE, N("Check if X1 shading is ON"),
    $W$48&lt;&gt;"x", NA(),
    FALSE, N("Check if case is 'LEFT' and x axis value less than z score"),
    AND($F$71 = "LEFT", $S192 &lt; IF($J$71="", 0, $J$71)), $T192,
    FALSE, N("Check if case is 'RIGHT' and x axis value greater than z score"),
    AND($F$71 = "RIGHT", $S192 &gt; IF($J$71="", 0, $J$71)), $T192,
    FALSE, N("Check if case is 'TWO' and both directions"),
    AND(
        $F$71 = "TWO",
        OR($S192 &lt; -ABS($J$71), $S192 &gt; ABS($J$71))
    ), $T192,
    FALSE, N("Default case: Return NA()"),
    TRUE, NA()
)</f>
        <v>8.3456771369636047E-3</v>
      </c>
      <c r="X192" s="30"/>
      <c r="Y192" s="66">
        <v>-0.33333333333333548</v>
      </c>
      <c r="Z192" s="66">
        <v>0.35</v>
      </c>
      <c r="AA192" s="66">
        <f t="shared" si="54"/>
        <v>0.35</v>
      </c>
      <c r="AB192" s="66" t="str">
        <f t="shared" si="79"/>
        <v>x̅</v>
      </c>
      <c r="AD192" s="3">
        <v>82</v>
      </c>
      <c r="AE192" s="95" t="s">
        <v>98</v>
      </c>
      <c r="AF192" s="20">
        <f>AF188</f>
        <v>30</v>
      </c>
      <c r="AG192" s="93" t="s">
        <v>78</v>
      </c>
      <c r="AH192" s="16" t="s">
        <v>74</v>
      </c>
      <c r="AI192" s="16" t="s">
        <v>21</v>
      </c>
      <c r="AJ192" s="17">
        <f>AJ188</f>
        <v>80</v>
      </c>
      <c r="AK192" s="17">
        <f>AK188</f>
        <v>0.44824049374179142</v>
      </c>
      <c r="AL192" s="17">
        <f>AK169</f>
        <v>81.2</v>
      </c>
      <c r="AM192" s="18">
        <f>(AL192-AJ192)/AK192</f>
        <v>2.6771342990070459</v>
      </c>
      <c r="AN192" s="19">
        <f>_xlfn.T.DIST.RT(AM192,AF192-1)</f>
        <v>6.046112395887167E-3</v>
      </c>
      <c r="BM192" s="95"/>
      <c r="BN192" s="1" t="s">
        <v>100</v>
      </c>
      <c r="BO192" s="9"/>
      <c r="BP192" s="9"/>
      <c r="BQ192" s="15" t="s">
        <v>72</v>
      </c>
      <c r="BR192" s="15" t="s">
        <v>134</v>
      </c>
      <c r="BS192" s="15" t="s">
        <v>68</v>
      </c>
      <c r="BT192" s="15" t="str">
        <f>IF(ISNUMBER(SEARCH("pop",$BO$189)),"value","raw sample mean &gt;&gt;")</f>
        <v>raw sample mean &gt;&gt;</v>
      </c>
      <c r="BU192" s="15" t="str">
        <f>IF(ISNUMBER(SEARCH("pop",$BO$189)),"z score","standardized test stat &gt;&gt;")</f>
        <v>standardized test stat &gt;&gt;</v>
      </c>
      <c r="BV192" s="15" t="str">
        <f>IF(ISNUMBER(SEARCH("pop",$BO$189)),"probability of x","&gt;&gt; probability")</f>
        <v>&gt;&gt; probability</v>
      </c>
      <c r="BX192" s="3">
        <v>81</v>
      </c>
      <c r="BZ192" s="5"/>
      <c r="CA192" s="97"/>
      <c r="CB192" s="97"/>
      <c r="CC192" s="97"/>
      <c r="CD192" s="97"/>
      <c r="CE192" s="97"/>
      <c r="CF192" s="97"/>
      <c r="CG192" s="97"/>
      <c r="CH192" s="97"/>
      <c r="CI192" s="97"/>
      <c r="CJ192" s="97"/>
      <c r="CK192" s="97"/>
      <c r="CL192" s="97"/>
      <c r="CM192" s="97"/>
      <c r="CN192" s="97"/>
      <c r="CO192" s="30"/>
      <c r="CP192" s="30"/>
      <c r="CQ192" s="30"/>
      <c r="CR192" s="38">
        <f t="shared" si="100"/>
        <v>2.874999999999996</v>
      </c>
      <c r="CS192" s="78">
        <f t="shared" si="94"/>
        <v>9.1941316138365869E-3</v>
      </c>
      <c r="CT192" s="78" t="e" cm="1">
        <f t="array" ref="CT192">_xlfn.IFS(
    FALSE, N("Check if X1 shading is ON"),
    $CT$49&lt;&gt;"x", NA(),
    FALSE, N("Check if case is 'LEFT' and x axis value less than z score"),
    AND($CE$68 = "LEFT", $CR192 &lt; IF($CI$68="", 0, $CI$68)), $CS192,
    FALSE, N("Check if case is 'RIGHT' and x axis value greater than z score"),
    AND($CE$68 = "RIGHT", $CR192 &gt; IF($CI$68="", 0, $CI$68)), $CS192,
    FALSE, N("Check if case is 'TWO' and both directions"),
    AND(
        $CE$68 = "TWO",
        OR($CR192 &lt; -ABS($CI$68), $CR192 &gt; ABS($CI$69))
    ), $CS192,
    FALSE, N("Default case: Return NA()"),
    TRUE, NA()
)</f>
        <v>#N/A</v>
      </c>
      <c r="CU192" s="78" cm="1">
        <f t="array" ref="CU192">_xlfn.IFS(
    FALSE, N("Check if X1 shading is ON"),
    $CT$49&lt;&gt;"x", NA(),
    FALSE, N("Check if case is 'LEFT' and x axis value less than z score"),
    AND($CE$69 = "LEFT", $CR192 &lt; IF($CI$69="", 0, $CI$69)), $CS192,
    FALSE, N("Check if case is 'RIGHT' and x axis value greater than z score"),
    AND($CE$69 = "RIGHT", $CR192 &gt; IF($CI$69="", 0, $CI$69)), $CS192,
    FALSE, N("Default case: Return NA()"),
    TRUE, NA()
)</f>
        <v>9.1941316138365869E-3</v>
      </c>
      <c r="CV192" s="78" cm="1">
        <f t="array" ref="CV192">_xlfn.IFS(
    FALSE, N("Check if X1 shading is ON"),
    $CV$49&lt;&gt;"x", NA(),
    FALSE, N("Check if case is 'LEFT' and x axis value less than z score"),
    AND($CE$72 = "LEFT", $CR192 &lt; IF($CI$72="", 0, $CI$72)), $CS192,
    FALSE, N("Check if case is 'RIGHT' and x axis value greater than z score"),
    AND($CE$72 = "RIGHT", $CR192 &gt; IF($CI$72="", 0, $CI$72)), $CS192,
    FALSE, N("Check if case is 'TWO' and both directions"),
    AND(
        $CE$72 = "TWO",
        OR($CR192 &lt; -ABS($CI$72), $CR192 &gt; ABS($CI$72))
    ), $CS192,
    FALSE, N("Default case: Return NA()"),
    TRUE, NA()
)</f>
        <v>9.1941316138365869E-3</v>
      </c>
      <c r="CW192" s="30"/>
      <c r="CX192" s="66">
        <v>0.49999999999999789</v>
      </c>
      <c r="CY192" s="66">
        <v>0.32600000000000001</v>
      </c>
      <c r="CZ192" s="66">
        <f t="shared" si="80"/>
        <v>0.32600000000000001</v>
      </c>
      <c r="DA192" s="66" t="str">
        <f t="shared" si="81"/>
        <v>x̅</v>
      </c>
    </row>
    <row r="193" spans="1:105" ht="16" x14ac:dyDescent="0.2">
      <c r="A193" s="5"/>
      <c r="B193" s="97"/>
      <c r="C193" s="97"/>
      <c r="D193" s="97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30"/>
      <c r="Q193" s="30"/>
      <c r="R193" s="30"/>
      <c r="S193" s="38">
        <f t="shared" si="91"/>
        <v>2.958333333333329</v>
      </c>
      <c r="T193" s="78">
        <f t="shared" si="92"/>
        <v>7.5697742616043654E-3</v>
      </c>
      <c r="U193" s="78" t="e" cm="1">
        <f t="array" ref="U193">_xlfn.IFS(
    FALSE, N("Check if X1 shading is ON"),
    $U$48&lt;&gt;"x", NA(),
    FALSE, N("Check if case is 'LEFT' and x axis value less than z score"),
    AND($F$67 = "LEFT", $S193 &lt; IF($J$67="", 0, $J$67)), $T193,
    FALSE, N("Check if case is 'RIGHT' and x axis value greater than z score"),
    AND($F$67 = "RIGHT", $S193 &gt; IF($J$67="", 0, $J$67)), $T193,
    FALSE, N("Check if case is 'TWO' and both directions"),
    AND(
        $F$67 = "TWO",
        OR($S193 &lt; -ABS($J$67), $S193 &gt; ABS($J$68))
    ), $T193,
    FALSE, N("Default case: Return NA()"),
    TRUE, NA()
)</f>
        <v>#N/A</v>
      </c>
      <c r="V193" s="78" cm="1">
        <f t="array" ref="V193">_xlfn.IFS(
    FALSE, N("Check if X1 shading is ON"),
    $U$48&lt;&gt;"x", NA(),
    FALSE, N("Check if case is 'LEFT' and x axis value less than z score"),
    AND($F$68 = "LEFT", $S193 &lt; IF($J$68="", 0, $J$68)), $T193,
    FALSE, N("Check if case is 'RIGHT' and x axis value greater than z score"),
    AND($F$68 = "RIGHT", $S193 &gt; IF($J$68="", 0, $J$68)), $T193,
    FALSE, N("Default case: Return NA()"),
    TRUE, NA()
)</f>
        <v>7.5697742616043654E-3</v>
      </c>
      <c r="W193" s="78" cm="1">
        <f t="array" ref="W193">_xlfn.IFS(
    FALSE, N("Check if X1 shading is ON"),
    $W$48&lt;&gt;"x", NA(),
    FALSE, N("Check if case is 'LEFT' and x axis value less than z score"),
    AND($F$71 = "LEFT", $S193 &lt; IF($J$71="", 0, $J$71)), $T193,
    FALSE, N("Check if case is 'RIGHT' and x axis value greater than z score"),
    AND($F$71 = "RIGHT", $S193 &gt; IF($J$71="", 0, $J$71)), $T193,
    FALSE, N("Check if case is 'TWO' and both directions"),
    AND(
        $F$71 = "TWO",
        OR($S193 &lt; -ABS($J$71), $S193 &gt; ABS($J$71))
    ), $T193,
    FALSE, N("Default case: Return NA()"),
    TRUE, NA()
)</f>
        <v>7.5697742616043654E-3</v>
      </c>
      <c r="X193" s="30"/>
      <c r="Y193" s="66">
        <v>-0.16666666666666879</v>
      </c>
      <c r="Z193" s="66">
        <v>0.35</v>
      </c>
      <c r="AA193" s="66">
        <f t="shared" si="54"/>
        <v>0.35</v>
      </c>
      <c r="AB193" s="66" t="str">
        <f t="shared" si="79"/>
        <v>x̅</v>
      </c>
      <c r="AD193" s="3">
        <v>79</v>
      </c>
      <c r="AE193" s="11"/>
      <c r="AF193" s="5"/>
      <c r="AG193" s="23"/>
      <c r="AH193" s="22"/>
      <c r="AI193" s="22"/>
      <c r="AJ193" s="22"/>
      <c r="AK193" s="22"/>
      <c r="AL193" s="22"/>
      <c r="AM193" s="22"/>
      <c r="AN193" s="22"/>
      <c r="BM193" s="95" t="s">
        <v>98</v>
      </c>
      <c r="BN193" s="20">
        <f>BN189</f>
        <v>30</v>
      </c>
      <c r="BO193" s="93" t="s">
        <v>78</v>
      </c>
      <c r="BP193" s="16" t="s">
        <v>74</v>
      </c>
      <c r="BQ193" s="16" t="s">
        <v>21</v>
      </c>
      <c r="BR193" s="17">
        <f>BR189</f>
        <v>80</v>
      </c>
      <c r="BS193" s="17">
        <f>BS189</f>
        <v>0.44824049374179142</v>
      </c>
      <c r="BT193" s="17">
        <f>BS170</f>
        <v>81.2</v>
      </c>
      <c r="BU193" s="18">
        <f>(BT193-BR193)/BS193</f>
        <v>2.6771342990070459</v>
      </c>
      <c r="BV193" s="19">
        <f>_xlfn.T.DIST.RT(BU193,BN193-1)</f>
        <v>6.046112395887167E-3</v>
      </c>
      <c r="BX193" s="3">
        <v>80</v>
      </c>
      <c r="BZ193" s="5"/>
      <c r="CA193" s="97"/>
      <c r="CB193" s="97"/>
      <c r="CC193" s="97"/>
      <c r="CD193" s="97"/>
      <c r="CE193" s="97"/>
      <c r="CF193" s="97"/>
      <c r="CG193" s="97"/>
      <c r="CH193" s="97"/>
      <c r="CI193" s="97"/>
      <c r="CJ193" s="97"/>
      <c r="CK193" s="97"/>
      <c r="CL193" s="97"/>
      <c r="CM193" s="97"/>
      <c r="CN193" s="97"/>
      <c r="CO193" s="30"/>
      <c r="CP193" s="30"/>
      <c r="CQ193" s="30"/>
      <c r="CR193" s="38">
        <f t="shared" si="100"/>
        <v>2.9166666666666625</v>
      </c>
      <c r="CS193" s="78">
        <f t="shared" si="94"/>
        <v>8.3456771369636047E-3</v>
      </c>
      <c r="CT193" s="78" t="e" cm="1">
        <f t="array" ref="CT193">_xlfn.IFS(
    FALSE, N("Check if X1 shading is ON"),
    $CT$49&lt;&gt;"x", NA(),
    FALSE, N("Check if case is 'LEFT' and x axis value less than z score"),
    AND($CE$68 = "LEFT", $CR193 &lt; IF($CI$68="", 0, $CI$68)), $CS193,
    FALSE, N("Check if case is 'RIGHT' and x axis value greater than z score"),
    AND($CE$68 = "RIGHT", $CR193 &gt; IF($CI$68="", 0, $CI$68)), $CS193,
    FALSE, N("Check if case is 'TWO' and both directions"),
    AND(
        $CE$68 = "TWO",
        OR($CR193 &lt; -ABS($CI$68), $CR193 &gt; ABS($CI$69))
    ), $CS193,
    FALSE, N("Default case: Return NA()"),
    TRUE, NA()
)</f>
        <v>#N/A</v>
      </c>
      <c r="CU193" s="78" cm="1">
        <f t="array" ref="CU193">_xlfn.IFS(
    FALSE, N("Check if X1 shading is ON"),
    $CT$49&lt;&gt;"x", NA(),
    FALSE, N("Check if case is 'LEFT' and x axis value less than z score"),
    AND($CE$69 = "LEFT", $CR193 &lt; IF($CI$69="", 0, $CI$69)), $CS193,
    FALSE, N("Check if case is 'RIGHT' and x axis value greater than z score"),
    AND($CE$69 = "RIGHT", $CR193 &gt; IF($CI$69="", 0, $CI$69)), $CS193,
    FALSE, N("Default case: Return NA()"),
    TRUE, NA()
)</f>
        <v>8.3456771369636047E-3</v>
      </c>
      <c r="CV193" s="78" cm="1">
        <f t="array" ref="CV193">_xlfn.IFS(
    FALSE, N("Check if X1 shading is ON"),
    $CV$49&lt;&gt;"x", NA(),
    FALSE, N("Check if case is 'LEFT' and x axis value less than z score"),
    AND($CE$72 = "LEFT", $CR193 &lt; IF($CI$72="", 0, $CI$72)), $CS193,
    FALSE, N("Check if case is 'RIGHT' and x axis value greater than z score"),
    AND($CE$72 = "RIGHT", $CR193 &gt; IF($CI$72="", 0, $CI$72)), $CS193,
    FALSE, N("Check if case is 'TWO' and both directions"),
    AND(
        $CE$72 = "TWO",
        OR($CR193 &lt; -ABS($CI$72), $CR193 &gt; ABS($CI$72))
    ), $CS193,
    FALSE, N("Default case: Return NA()"),
    TRUE, NA()
)</f>
        <v>8.3456771369636047E-3</v>
      </c>
      <c r="CW193" s="30"/>
      <c r="CX193" s="66">
        <v>-0.33333333333333548</v>
      </c>
      <c r="CY193" s="66">
        <v>0.35</v>
      </c>
      <c r="CZ193" s="66">
        <f t="shared" si="80"/>
        <v>0.35</v>
      </c>
      <c r="DA193" s="66" t="str">
        <f t="shared" si="81"/>
        <v>x̅</v>
      </c>
    </row>
    <row r="194" spans="1:105" ht="16" x14ac:dyDescent="0.2">
      <c r="A194" s="5"/>
      <c r="B194" s="97"/>
      <c r="C194" s="97"/>
      <c r="D194" s="97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30"/>
      <c r="Q194" s="30"/>
      <c r="R194" s="30"/>
      <c r="S194" s="38">
        <f t="shared" si="91"/>
        <v>2.9999999999999956</v>
      </c>
      <c r="T194" s="78">
        <f t="shared" si="92"/>
        <v>6.8609287304042203E-3</v>
      </c>
      <c r="U194" s="78" t="e" cm="1">
        <f t="array" ref="U194">_xlfn.IFS(
    FALSE, N("Check if X1 shading is ON"),
    $U$48&lt;&gt;"x", NA(),
    FALSE, N("Check if case is 'LEFT' and x axis value less than z score"),
    AND($F$67 = "LEFT", $S194 &lt; IF($J$67="", 0, $J$67)), $T194,
    FALSE, N("Check if case is 'RIGHT' and x axis value greater than z score"),
    AND($F$67 = "RIGHT", $S194 &gt; IF($J$67="", 0, $J$67)), $T194,
    FALSE, N("Check if case is 'TWO' and both directions"),
    AND(
        $F$67 = "TWO",
        OR($S194 &lt; -ABS($J$67), $S194 &gt; ABS($J$68))
    ), $T194,
    FALSE, N("Default case: Return NA()"),
    TRUE, NA()
)</f>
        <v>#N/A</v>
      </c>
      <c r="V194" s="78" cm="1">
        <f t="array" ref="V194">_xlfn.IFS(
    FALSE, N("Check if X1 shading is ON"),
    $U$48&lt;&gt;"x", NA(),
    FALSE, N("Check if case is 'LEFT' and x axis value less than z score"),
    AND($F$68 = "LEFT", $S194 &lt; IF($J$68="", 0, $J$68)), $T194,
    FALSE, N("Check if case is 'RIGHT' and x axis value greater than z score"),
    AND($F$68 = "RIGHT", $S194 &gt; IF($J$68="", 0, $J$68)), $T194,
    FALSE, N("Default case: Return NA()"),
    TRUE, NA()
)</f>
        <v>6.8609287304042203E-3</v>
      </c>
      <c r="W194" s="78" cm="1">
        <f t="array" ref="W194">_xlfn.IFS(
    FALSE, N("Check if X1 shading is ON"),
    $W$48&lt;&gt;"x", NA(),
    FALSE, N("Check if case is 'LEFT' and x axis value less than z score"),
    AND($F$71 = "LEFT", $S194 &lt; IF($J$71="", 0, $J$71)), $T194,
    FALSE, N("Check if case is 'RIGHT' and x axis value greater than z score"),
    AND($F$71 = "RIGHT", $S194 &gt; IF($J$71="", 0, $J$71)), $T194,
    FALSE, N("Check if case is 'TWO' and both directions"),
    AND(
        $F$71 = "TWO",
        OR($S194 &lt; -ABS($J$71), $S194 &gt; ABS($J$71))
    ), $T194,
    FALSE, N("Default case: Return NA()"),
    TRUE, NA()
)</f>
        <v>6.8609287304042203E-3</v>
      </c>
      <c r="X194" s="30"/>
      <c r="Y194" s="66">
        <v>0.16666666666666449</v>
      </c>
      <c r="Z194" s="66">
        <v>0.35</v>
      </c>
      <c r="AA194" s="66">
        <f t="shared" si="54"/>
        <v>0.35</v>
      </c>
      <c r="AB194" s="66" t="str">
        <f t="shared" si="79"/>
        <v>x̅</v>
      </c>
      <c r="AD194" s="3">
        <v>84</v>
      </c>
      <c r="AE194" s="5"/>
      <c r="AF194" s="5"/>
      <c r="AG194" s="5"/>
      <c r="AH194" s="5"/>
      <c r="AI194" s="5"/>
      <c r="AJ194" s="5"/>
      <c r="AK194" s="5"/>
      <c r="AL194" s="5"/>
      <c r="AM194" s="120"/>
      <c r="AN194" s="121"/>
      <c r="BM194" s="11"/>
      <c r="BN194" s="5"/>
      <c r="BO194" s="23"/>
      <c r="BP194" s="22"/>
      <c r="BQ194" s="22"/>
      <c r="BR194" s="22"/>
      <c r="BS194" s="22"/>
      <c r="BT194" s="22"/>
      <c r="BU194" s="22"/>
      <c r="BV194" s="22"/>
      <c r="BZ194" s="5"/>
      <c r="CA194" s="97"/>
      <c r="CB194" s="97"/>
      <c r="CC194" s="97"/>
      <c r="CD194" s="97"/>
      <c r="CE194" s="97"/>
      <c r="CF194" s="97"/>
      <c r="CG194" s="97"/>
      <c r="CH194" s="97"/>
      <c r="CI194" s="97"/>
      <c r="CJ194" s="97"/>
      <c r="CK194" s="97"/>
      <c r="CL194" s="97"/>
      <c r="CM194" s="97"/>
      <c r="CN194" s="97"/>
      <c r="CO194" s="30"/>
      <c r="CP194" s="30"/>
      <c r="CQ194" s="30"/>
      <c r="CR194" s="38">
        <f t="shared" si="100"/>
        <v>2.958333333333329</v>
      </c>
      <c r="CS194" s="78">
        <f t="shared" si="94"/>
        <v>7.5697742616043654E-3</v>
      </c>
      <c r="CT194" s="78" t="e" cm="1">
        <f t="array" ref="CT194">_xlfn.IFS(
    FALSE, N("Check if X1 shading is ON"),
    $CT$49&lt;&gt;"x", NA(),
    FALSE, N("Check if case is 'LEFT' and x axis value less than z score"),
    AND($CE$68 = "LEFT", $CR194 &lt; IF($CI$68="", 0, $CI$68)), $CS194,
    FALSE, N("Check if case is 'RIGHT' and x axis value greater than z score"),
    AND($CE$68 = "RIGHT", $CR194 &gt; IF($CI$68="", 0, $CI$68)), $CS194,
    FALSE, N("Check if case is 'TWO' and both directions"),
    AND(
        $CE$68 = "TWO",
        OR($CR194 &lt; -ABS($CI$68), $CR194 &gt; ABS($CI$69))
    ), $CS194,
    FALSE, N("Default case: Return NA()"),
    TRUE, NA()
)</f>
        <v>#N/A</v>
      </c>
      <c r="CU194" s="78" cm="1">
        <f t="array" ref="CU194">_xlfn.IFS(
    FALSE, N("Check if X1 shading is ON"),
    $CT$49&lt;&gt;"x", NA(),
    FALSE, N("Check if case is 'LEFT' and x axis value less than z score"),
    AND($CE$69 = "LEFT", $CR194 &lt; IF($CI$69="", 0, $CI$69)), $CS194,
    FALSE, N("Check if case is 'RIGHT' and x axis value greater than z score"),
    AND($CE$69 = "RIGHT", $CR194 &gt; IF($CI$69="", 0, $CI$69)), $CS194,
    FALSE, N("Default case: Return NA()"),
    TRUE, NA()
)</f>
        <v>7.5697742616043654E-3</v>
      </c>
      <c r="CV194" s="78" cm="1">
        <f t="array" ref="CV194">_xlfn.IFS(
    FALSE, N("Check if X1 shading is ON"),
    $CV$49&lt;&gt;"x", NA(),
    FALSE, N("Check if case is 'LEFT' and x axis value less than z score"),
    AND($CE$72 = "LEFT", $CR194 &lt; IF($CI$72="", 0, $CI$72)), $CS194,
    FALSE, N("Check if case is 'RIGHT' and x axis value greater than z score"),
    AND($CE$72 = "RIGHT", $CR194 &gt; IF($CI$72="", 0, $CI$72)), $CS194,
    FALSE, N("Check if case is 'TWO' and both directions"),
    AND(
        $CE$72 = "TWO",
        OR($CR194 &lt; -ABS($CI$72), $CR194 &gt; ABS($CI$72))
    ), $CS194,
    FALSE, N("Default case: Return NA()"),
    TRUE, NA()
)</f>
        <v>7.5697742616043654E-3</v>
      </c>
      <c r="CW194" s="30"/>
      <c r="CX194" s="66">
        <v>-0.16666666666666879</v>
      </c>
      <c r="CY194" s="66">
        <v>0.35</v>
      </c>
      <c r="CZ194" s="66">
        <f t="shared" si="80"/>
        <v>0.35</v>
      </c>
      <c r="DA194" s="66" t="str">
        <f t="shared" si="81"/>
        <v>x̅</v>
      </c>
    </row>
    <row r="195" spans="1:105" ht="16" x14ac:dyDescent="0.2">
      <c r="A195" s="5"/>
      <c r="B195" s="97"/>
      <c r="C195" s="97"/>
      <c r="D195" s="97"/>
      <c r="E195" s="97"/>
      <c r="F195" s="97"/>
      <c r="G195" s="97"/>
      <c r="H195" s="97"/>
      <c r="I195" s="97"/>
      <c r="J195" s="97"/>
      <c r="K195" s="97"/>
      <c r="L195" s="97"/>
      <c r="M195" s="97"/>
      <c r="N195" s="97"/>
      <c r="O195" s="97"/>
      <c r="P195" s="30"/>
      <c r="Q195" s="30"/>
      <c r="R195" s="30"/>
      <c r="S195" s="30"/>
      <c r="T195" s="30"/>
      <c r="U195" s="26"/>
      <c r="V195" s="26"/>
      <c r="W195" s="26"/>
      <c r="X195" s="30"/>
      <c r="Y195" s="66">
        <v>0.33333333333333115</v>
      </c>
      <c r="Z195" s="66">
        <v>0.35</v>
      </c>
      <c r="AA195" s="66">
        <f t="shared" si="54"/>
        <v>0.35</v>
      </c>
      <c r="AB195" s="66" t="str">
        <f t="shared" si="79"/>
        <v>x̅</v>
      </c>
      <c r="AD195" s="3">
        <v>81</v>
      </c>
      <c r="AE195" s="5"/>
      <c r="AF195" s="5"/>
      <c r="BM195" s="5"/>
      <c r="BN195" s="5"/>
      <c r="BO195" s="5"/>
      <c r="BP195" s="5"/>
      <c r="BQ195" s="5"/>
      <c r="BR195" s="5"/>
      <c r="BS195" s="5"/>
      <c r="BT195" s="5"/>
      <c r="BU195" s="120"/>
      <c r="BV195" s="121"/>
      <c r="BZ195" s="5"/>
      <c r="CA195" s="97"/>
      <c r="CB195" s="97"/>
      <c r="CC195" s="97"/>
      <c r="CD195" s="97"/>
      <c r="CE195" s="97"/>
      <c r="CF195" s="97"/>
      <c r="CG195" s="97"/>
      <c r="CH195" s="97"/>
      <c r="CI195" s="97"/>
      <c r="CJ195" s="97"/>
      <c r="CK195" s="97"/>
      <c r="CL195" s="97"/>
      <c r="CM195" s="97"/>
      <c r="CN195" s="97"/>
      <c r="CO195" s="30"/>
      <c r="CP195" s="30"/>
      <c r="CQ195" s="30"/>
      <c r="CR195" s="38">
        <f t="shared" si="100"/>
        <v>2.9999999999999956</v>
      </c>
      <c r="CS195" s="78">
        <f t="shared" si="94"/>
        <v>6.8609287304042203E-3</v>
      </c>
      <c r="CT195" s="78" t="e" cm="1">
        <f t="array" ref="CT195">_xlfn.IFS(
    FALSE, N("Check if X1 shading is ON"),
    $CT$49&lt;&gt;"x", NA(),
    FALSE, N("Check if case is 'LEFT' and x axis value less than z score"),
    AND($CE$68 = "LEFT", $CR195 &lt; IF($CI$68="", 0, $CI$68)), $CS195,
    FALSE, N("Check if case is 'RIGHT' and x axis value greater than z score"),
    AND($CE$68 = "RIGHT", $CR195 &gt; IF($CI$68="", 0, $CI$68)), $CS195,
    FALSE, N("Check if case is 'TWO' and both directions"),
    AND(
        $CE$68 = "TWO",
        OR($CR195 &lt; -ABS($CI$68), $CR195 &gt; ABS($CI$69))
    ), $CS195,
    FALSE, N("Default case: Return NA()"),
    TRUE, NA()
)</f>
        <v>#N/A</v>
      </c>
      <c r="CU195" s="78" cm="1">
        <f t="array" ref="CU195">_xlfn.IFS(
    FALSE, N("Check if X1 shading is ON"),
    $CT$49&lt;&gt;"x", NA(),
    FALSE, N("Check if case is 'LEFT' and x axis value less than z score"),
    AND($CE$69 = "LEFT", $CR195 &lt; IF($CI$69="", 0, $CI$69)), $CS195,
    FALSE, N("Check if case is 'RIGHT' and x axis value greater than z score"),
    AND($CE$69 = "RIGHT", $CR195 &gt; IF($CI$69="", 0, $CI$69)), $CS195,
    FALSE, N("Default case: Return NA()"),
    TRUE, NA()
)</f>
        <v>6.8609287304042203E-3</v>
      </c>
      <c r="CV195" s="78" cm="1">
        <f t="array" ref="CV195">_xlfn.IFS(
    FALSE, N("Check if X1 shading is ON"),
    $CV$49&lt;&gt;"x", NA(),
    FALSE, N("Check if case is 'LEFT' and x axis value less than z score"),
    AND($CE$72 = "LEFT", $CR195 &lt; IF($CI$72="", 0, $CI$72)), $CS195,
    FALSE, N("Check if case is 'RIGHT' and x axis value greater than z score"),
    AND($CE$72 = "RIGHT", $CR195 &gt; IF($CI$72="", 0, $CI$72)), $CS195,
    FALSE, N("Check if case is 'TWO' and both directions"),
    AND(
        $CE$72 = "TWO",
        OR($CR195 &lt; -ABS($CI$72), $CR195 &gt; ABS($CI$72))
    ), $CS195,
    FALSE, N("Default case: Return NA()"),
    TRUE, NA()
)</f>
        <v>6.8609287304042203E-3</v>
      </c>
      <c r="CW195" s="30"/>
      <c r="CX195" s="66">
        <v>0.16666666666666449</v>
      </c>
      <c r="CY195" s="66">
        <v>0.35</v>
      </c>
      <c r="CZ195" s="66">
        <f t="shared" si="80"/>
        <v>0.35</v>
      </c>
      <c r="DA195" s="66" t="str">
        <f t="shared" si="81"/>
        <v>x̅</v>
      </c>
    </row>
    <row r="196" spans="1:105" ht="16" x14ac:dyDescent="0.2">
      <c r="A196" s="5"/>
      <c r="B196" s="97"/>
      <c r="C196" s="97"/>
      <c r="D196" s="97"/>
      <c r="E196" s="97"/>
      <c r="F196" s="97"/>
      <c r="G196" s="97"/>
      <c r="H196" s="97"/>
      <c r="I196" s="97"/>
      <c r="J196" s="97"/>
      <c r="K196" s="97"/>
      <c r="L196" s="97"/>
      <c r="M196" s="97"/>
      <c r="N196" s="97"/>
      <c r="O196" s="97"/>
      <c r="P196" s="30"/>
      <c r="Q196" s="30"/>
      <c r="R196" s="30"/>
      <c r="S196" s="30"/>
      <c r="T196" s="30"/>
      <c r="U196" s="26"/>
      <c r="V196" s="26"/>
      <c r="W196" s="26"/>
      <c r="X196" s="30"/>
      <c r="Y196" s="66">
        <v>-0.16666666666666879</v>
      </c>
      <c r="Z196" s="66">
        <v>0.374</v>
      </c>
      <c r="AA196" s="66">
        <f t="shared" si="54"/>
        <v>0.374</v>
      </c>
      <c r="AB196" s="66" t="str">
        <f t="shared" si="79"/>
        <v>x̅</v>
      </c>
      <c r="AD196" s="3">
        <v>80</v>
      </c>
      <c r="AE196" s="5"/>
      <c r="AF196" s="5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X196" s="4" t="s">
        <v>9</v>
      </c>
      <c r="BZ196" s="5"/>
      <c r="CA196" s="97"/>
      <c r="CB196" s="97"/>
      <c r="CC196" s="97"/>
      <c r="CD196" s="97"/>
      <c r="CE196" s="97"/>
      <c r="CF196" s="97"/>
      <c r="CG196" s="97"/>
      <c r="CH196" s="97"/>
      <c r="CI196" s="97"/>
      <c r="CJ196" s="97"/>
      <c r="CK196" s="97"/>
      <c r="CL196" s="97"/>
      <c r="CM196" s="97"/>
      <c r="CN196" s="97"/>
      <c r="CO196" s="30"/>
      <c r="CP196" s="30"/>
      <c r="CQ196" s="30"/>
      <c r="CR196" s="30"/>
      <c r="CS196" s="30"/>
      <c r="CT196" s="26"/>
      <c r="CU196" s="26"/>
      <c r="CV196" s="26"/>
      <c r="CW196" s="30"/>
      <c r="CX196" s="66">
        <v>0.33333333333333115</v>
      </c>
      <c r="CY196" s="66">
        <v>0.35</v>
      </c>
      <c r="CZ196" s="66">
        <f t="shared" si="80"/>
        <v>0.35</v>
      </c>
      <c r="DA196" s="66" t="str">
        <f t="shared" si="81"/>
        <v>x̅</v>
      </c>
    </row>
    <row r="197" spans="1:105" ht="16" x14ac:dyDescent="0.2">
      <c r="A197"/>
      <c r="B197" s="97"/>
      <c r="C197" s="97"/>
      <c r="D197" s="97"/>
      <c r="E197" s="97"/>
      <c r="F197" s="97"/>
      <c r="G197" s="97"/>
      <c r="H197" s="97"/>
      <c r="I197" s="97"/>
      <c r="J197" s="97"/>
      <c r="K197" s="97"/>
      <c r="L197" s="97"/>
      <c r="M197" s="97"/>
      <c r="N197" s="97"/>
      <c r="O197" s="97"/>
      <c r="P197" s="30"/>
      <c r="Q197" s="97"/>
      <c r="R197" s="97"/>
      <c r="S197" s="97"/>
      <c r="T197" s="97"/>
      <c r="U197" s="100"/>
      <c r="V197" s="100"/>
      <c r="W197" s="100"/>
      <c r="X197" s="97"/>
      <c r="Y197" s="66">
        <v>0.16666666666666449</v>
      </c>
      <c r="Z197" s="66">
        <v>0.374</v>
      </c>
      <c r="AA197" s="66">
        <f t="shared" ref="AA197" si="101">IF($AA$2="x",Z197,NA())</f>
        <v>0.374</v>
      </c>
      <c r="AB197" s="66" t="str">
        <f t="shared" si="79"/>
        <v>x̅</v>
      </c>
      <c r="BM197" s="5"/>
      <c r="BN197" s="5"/>
      <c r="BO197" s="5"/>
      <c r="BP197" s="5"/>
      <c r="BQ197" s="6"/>
      <c r="BR197" s="6"/>
      <c r="BS197" s="5"/>
      <c r="BT197" s="5"/>
      <c r="BU197" s="9"/>
      <c r="BV197" s="9"/>
      <c r="BX197" s="3">
        <v>76</v>
      </c>
      <c r="BZ197" s="5"/>
      <c r="CA197" s="97"/>
      <c r="CB197" s="97"/>
      <c r="CC197" s="97"/>
      <c r="CD197" s="97"/>
      <c r="CE197" s="97"/>
      <c r="CF197" s="97"/>
      <c r="CG197" s="97"/>
      <c r="CH197" s="97"/>
      <c r="CI197" s="97"/>
      <c r="CJ197" s="97"/>
      <c r="CK197" s="97"/>
      <c r="CL197" s="97"/>
      <c r="CM197" s="97"/>
      <c r="CN197" s="97"/>
      <c r="CO197" s="30"/>
      <c r="CP197" s="30"/>
      <c r="CQ197" s="30"/>
      <c r="CR197" s="30"/>
      <c r="CS197" s="30"/>
      <c r="CT197" s="26"/>
      <c r="CU197" s="26"/>
      <c r="CV197" s="26"/>
      <c r="CW197" s="30"/>
      <c r="CX197" s="66">
        <v>-0.16666666666666879</v>
      </c>
      <c r="CY197" s="66">
        <v>0.374</v>
      </c>
      <c r="CZ197" s="66">
        <f t="shared" ref="CZ197:CZ198" si="102">IF($CZ$3="x",CY197,NA())</f>
        <v>0.374</v>
      </c>
      <c r="DA197" s="66" t="str">
        <f t="shared" si="81"/>
        <v>x̅</v>
      </c>
    </row>
    <row r="198" spans="1:105" ht="16" x14ac:dyDescent="0.2">
      <c r="A198"/>
      <c r="B198" s="97"/>
      <c r="C198" s="97"/>
      <c r="D198" s="97"/>
      <c r="E198" s="97"/>
      <c r="F198" s="97"/>
      <c r="G198" s="97"/>
      <c r="H198" s="97"/>
      <c r="I198" s="97"/>
      <c r="J198" s="97"/>
      <c r="K198" s="97"/>
      <c r="L198" s="97"/>
      <c r="M198"/>
      <c r="N198"/>
      <c r="O198"/>
      <c r="P198"/>
      <c r="Q198"/>
      <c r="R198"/>
      <c r="S198"/>
      <c r="T198"/>
      <c r="U198" s="2"/>
      <c r="V198" s="2"/>
      <c r="W198" s="2"/>
      <c r="X198"/>
      <c r="Y198"/>
      <c r="Z198"/>
      <c r="AA198"/>
      <c r="BM198" s="5"/>
      <c r="BN198" s="5"/>
      <c r="BO198" s="5"/>
      <c r="BP198" s="5"/>
      <c r="BQ198" s="6"/>
      <c r="BR198" s="123" t="s">
        <v>109</v>
      </c>
      <c r="BS198" s="7"/>
      <c r="BT198" s="5"/>
      <c r="BU198" s="103" t="str">
        <f>AM167</f>
        <v>x</v>
      </c>
      <c r="BV198" s="101" t="s">
        <v>136</v>
      </c>
      <c r="BX198" s="3">
        <v>83</v>
      </c>
      <c r="CA198" s="97"/>
      <c r="CB198" s="97"/>
      <c r="CC198" s="97"/>
      <c r="CD198" s="97"/>
      <c r="CE198" s="97"/>
      <c r="CF198" s="97"/>
      <c r="CG198" s="97"/>
      <c r="CH198" s="97"/>
      <c r="CI198" s="97"/>
      <c r="CJ198" s="97"/>
      <c r="CK198" s="97"/>
      <c r="CL198" s="97"/>
      <c r="CM198" s="97"/>
      <c r="CN198" s="97"/>
      <c r="CO198" s="30"/>
      <c r="CP198" s="97"/>
      <c r="CQ198" s="97"/>
      <c r="CR198" s="97"/>
      <c r="CS198" s="97"/>
      <c r="CT198" s="100"/>
      <c r="CU198" s="100"/>
      <c r="CV198" s="100"/>
      <c r="CW198" s="97"/>
      <c r="CX198" s="66">
        <v>0.16666666666666449</v>
      </c>
      <c r="CY198" s="66">
        <v>0.374</v>
      </c>
      <c r="CZ198" s="66">
        <f t="shared" si="102"/>
        <v>0.374</v>
      </c>
      <c r="DA198" s="66" t="str">
        <f t="shared" si="81"/>
        <v>x̅</v>
      </c>
    </row>
    <row r="199" spans="1:105" ht="16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 s="2"/>
      <c r="U199" s="2"/>
      <c r="V199" s="2"/>
      <c r="W199"/>
      <c r="X199"/>
      <c r="Y199"/>
      <c r="Z199"/>
      <c r="AA199"/>
      <c r="BM199" s="5"/>
      <c r="BN199" s="5"/>
      <c r="BO199" s="5"/>
      <c r="BP199" s="5"/>
      <c r="BQ199" s="6"/>
      <c r="BR199" s="96" t="s">
        <v>17</v>
      </c>
      <c r="BS199" s="96" t="s">
        <v>15</v>
      </c>
      <c r="BT199" s="5"/>
      <c r="BU199" s="103" t="str">
        <f t="shared" ref="BU199:BU214" si="103">AM168</f>
        <v>x</v>
      </c>
      <c r="BV199" s="101" t="s">
        <v>121</v>
      </c>
      <c r="BX199" s="3">
        <v>79</v>
      </c>
      <c r="CA199" s="97"/>
      <c r="CB199" s="97"/>
      <c r="CC199" s="97"/>
      <c r="CD199" s="97"/>
      <c r="CE199" s="97"/>
      <c r="CF199" s="97"/>
      <c r="CG199" s="97"/>
      <c r="CH199" s="97"/>
      <c r="CI199" s="97"/>
      <c r="CJ199" s="97"/>
      <c r="CK199" s="97"/>
      <c r="CT199" s="2"/>
      <c r="CU199" s="2"/>
      <c r="CV199" s="2"/>
    </row>
    <row r="200" spans="1:105" ht="16" x14ac:dyDescent="0.2">
      <c r="T200" s="9"/>
      <c r="W200" s="7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BM200" s="5"/>
      <c r="BN200" s="5"/>
      <c r="BO200" s="5"/>
      <c r="BP200" s="5"/>
      <c r="BQ200" s="6"/>
      <c r="BR200" s="135">
        <f>COUNT(BX197:BX226)</f>
        <v>30</v>
      </c>
      <c r="BS200" s="119">
        <f>AVERAGE(BX197:BX226)</f>
        <v>81.2</v>
      </c>
      <c r="BT200" s="5"/>
      <c r="BU200" s="103" t="str">
        <f t="shared" si="103"/>
        <v>x</v>
      </c>
      <c r="BV200" s="101" t="s">
        <v>124</v>
      </c>
      <c r="BX200" s="3">
        <v>84</v>
      </c>
      <c r="CS200" s="2"/>
      <c r="CT200" s="2"/>
      <c r="CU200" s="2"/>
    </row>
    <row r="201" spans="1:105" ht="16" x14ac:dyDescent="0.2">
      <c r="A201" s="5"/>
      <c r="B201" s="5"/>
      <c r="C201" s="5"/>
      <c r="D201" s="5"/>
      <c r="E201" s="5"/>
      <c r="F201" s="6"/>
      <c r="G201" s="6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6"/>
      <c r="V201" s="6"/>
      <c r="W201" s="6"/>
      <c r="X201" s="5"/>
      <c r="Y201" s="8"/>
      <c r="Z201" s="8"/>
      <c r="AA201" s="74" t="str">
        <f>N255</f>
        <v>x</v>
      </c>
      <c r="AB201" s="8"/>
      <c r="AC201" s="5"/>
      <c r="AD201" s="4" t="s">
        <v>9</v>
      </c>
      <c r="AE201" s="5"/>
      <c r="AF201" s="5"/>
      <c r="AG201" s="5"/>
      <c r="AH201" s="5"/>
      <c r="AI201" s="6"/>
      <c r="AJ201" s="6"/>
      <c r="AK201" s="5"/>
      <c r="AL201" s="5"/>
      <c r="AM201" s="9"/>
      <c r="AN201" s="9"/>
      <c r="BM201" s="7"/>
      <c r="BN201" s="5"/>
      <c r="BO201" s="7"/>
      <c r="BP201" s="6"/>
      <c r="BQ201" s="6"/>
      <c r="BR201" s="96" t="s">
        <v>7</v>
      </c>
      <c r="BS201" s="96" t="s">
        <v>105</v>
      </c>
      <c r="BT201" s="5"/>
      <c r="BU201" s="103" t="str">
        <f t="shared" si="103"/>
        <v>x</v>
      </c>
      <c r="BV201" s="101" t="s">
        <v>125</v>
      </c>
      <c r="BX201" s="3">
        <v>81</v>
      </c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  <c r="CK201" s="9"/>
      <c r="CL201" s="9"/>
      <c r="CM201" s="9"/>
      <c r="CN201" s="9"/>
      <c r="CO201" s="9"/>
      <c r="CP201" s="9"/>
      <c r="CQ201" s="9"/>
      <c r="CR201" s="9"/>
      <c r="CS201" s="9"/>
      <c r="CT201" s="7"/>
      <c r="CU201" s="7"/>
      <c r="CV201" s="7"/>
      <c r="CW201" s="9"/>
      <c r="CX201" s="9"/>
      <c r="CY201" s="9"/>
      <c r="CZ201" s="9"/>
      <c r="DA201" s="9"/>
    </row>
    <row r="202" spans="1:105" ht="17" x14ac:dyDescent="0.25">
      <c r="A202" s="5"/>
      <c r="B202" s="5"/>
      <c r="C202" s="5"/>
      <c r="D202" s="5"/>
      <c r="E202" s="5"/>
      <c r="F202" s="6"/>
      <c r="G202" s="6"/>
      <c r="H202" s="5"/>
      <c r="I202" s="5"/>
      <c r="O202" s="5"/>
      <c r="P202" s="5"/>
      <c r="Q202" s="5"/>
      <c r="R202" s="5"/>
      <c r="S202" s="10"/>
      <c r="T202" s="5"/>
      <c r="U202" s="6"/>
      <c r="V202" s="6"/>
      <c r="W202" s="6"/>
      <c r="X202" s="5"/>
      <c r="Y202" s="66" t="s">
        <v>10</v>
      </c>
      <c r="Z202" s="66" t="s">
        <v>11</v>
      </c>
      <c r="AA202" s="66" t="s">
        <v>69</v>
      </c>
      <c r="AB202" s="66" t="s">
        <v>12</v>
      </c>
      <c r="AC202" s="5"/>
      <c r="AD202" s="3">
        <v>76</v>
      </c>
      <c r="AE202" s="5"/>
      <c r="AF202" s="5"/>
      <c r="AG202" s="5"/>
      <c r="AH202" s="5"/>
      <c r="AI202" s="6"/>
      <c r="AJ202" s="123" t="s">
        <v>109</v>
      </c>
      <c r="AK202" s="7"/>
      <c r="AL202" s="5"/>
      <c r="AM202" s="103" t="str">
        <f>AM167</f>
        <v>x</v>
      </c>
      <c r="AN202" s="101" t="s">
        <v>136</v>
      </c>
      <c r="BM202" s="7"/>
      <c r="BN202" s="5"/>
      <c r="BO202" s="7"/>
      <c r="BP202" s="6"/>
      <c r="BQ202" s="6"/>
      <c r="BR202" s="119">
        <v>0.05</v>
      </c>
      <c r="BS202" s="119">
        <f>_xlfn.STDEV.S(BX197:BX226)</f>
        <v>2.4551142960963239</v>
      </c>
      <c r="BT202" s="5"/>
      <c r="BU202" s="103" t="str">
        <f t="shared" si="103"/>
        <v>x</v>
      </c>
      <c r="BV202" s="101" t="s">
        <v>122</v>
      </c>
      <c r="BX202" s="3">
        <v>80</v>
      </c>
      <c r="BZ202" s="5"/>
      <c r="CA202" s="5"/>
      <c r="CB202" s="5"/>
      <c r="CC202" s="5"/>
      <c r="CD202" s="5"/>
      <c r="CE202" s="6"/>
      <c r="CF202" s="6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6"/>
      <c r="CU202" s="6"/>
      <c r="CV202" s="6"/>
      <c r="CW202" s="5"/>
      <c r="CX202" s="8"/>
      <c r="CY202" s="8"/>
      <c r="CZ202" s="74" t="str">
        <f>CM256</f>
        <v>x</v>
      </c>
      <c r="DA202" s="8"/>
    </row>
    <row r="203" spans="1:105" ht="17" x14ac:dyDescent="0.25">
      <c r="A203" s="5"/>
      <c r="B203" s="5"/>
      <c r="C203" s="5"/>
      <c r="D203" s="5"/>
      <c r="E203" s="5"/>
      <c r="F203" s="6"/>
      <c r="G203" s="6"/>
      <c r="H203" s="5"/>
      <c r="I203" s="5"/>
      <c r="N203" s="5"/>
      <c r="O203" s="5"/>
      <c r="P203" s="5"/>
      <c r="Q203" s="5"/>
      <c r="R203" s="5"/>
      <c r="S203" s="10"/>
      <c r="T203" s="5"/>
      <c r="U203" s="6"/>
      <c r="V203" s="6"/>
      <c r="W203" s="6"/>
      <c r="X203" s="5"/>
      <c r="Y203" s="66">
        <v>-2.3333333333333357</v>
      </c>
      <c r="Z203" s="66">
        <v>1.4E-2</v>
      </c>
      <c r="AA203" s="66">
        <f t="shared" ref="AA203:AA234" si="104">IF($AA$201="x",Z203,NA())</f>
        <v>1.4E-2</v>
      </c>
      <c r="AB203" s="66" t="str">
        <f t="shared" ref="AB203:AB234" si="105">IF($I$265="","",$I$265)</f>
        <v>x̅</v>
      </c>
      <c r="AC203" s="5"/>
      <c r="AD203" s="3">
        <v>83</v>
      </c>
      <c r="AE203" s="5"/>
      <c r="AF203" s="5"/>
      <c r="AG203" s="5"/>
      <c r="AH203" s="5"/>
      <c r="AI203" s="6"/>
      <c r="AJ203" s="96" t="s">
        <v>17</v>
      </c>
      <c r="AK203" s="96" t="s">
        <v>15</v>
      </c>
      <c r="AL203" s="5"/>
      <c r="AM203" s="103" t="str">
        <f t="shared" ref="AM203:AM218" si="106">AM168</f>
        <v>x</v>
      </c>
      <c r="AN203" s="101" t="s">
        <v>121</v>
      </c>
      <c r="BM203" s="7"/>
      <c r="BN203" s="5"/>
      <c r="BO203" s="7"/>
      <c r="BP203" s="6"/>
      <c r="BQ203" s="6"/>
      <c r="BR203" s="6"/>
      <c r="BS203" s="5"/>
      <c r="BT203" s="5"/>
      <c r="BU203" s="103" t="str">
        <f t="shared" si="103"/>
        <v>x</v>
      </c>
      <c r="BV203" s="101" t="s">
        <v>123</v>
      </c>
      <c r="BX203" s="3">
        <v>86</v>
      </c>
      <c r="BZ203" s="5"/>
      <c r="CA203" s="5"/>
      <c r="CB203" s="5"/>
      <c r="CC203" s="5"/>
      <c r="CD203" s="5"/>
      <c r="CE203" s="6"/>
      <c r="CF203" s="6"/>
      <c r="CG203" s="5"/>
      <c r="CH203" s="5"/>
      <c r="CI203" s="9"/>
      <c r="CJ203" s="9"/>
      <c r="CK203" s="9"/>
      <c r="CL203" s="9"/>
      <c r="CM203" s="9"/>
      <c r="CN203" s="5"/>
      <c r="CO203" s="5"/>
      <c r="CP203" s="5"/>
      <c r="CQ203" s="5"/>
      <c r="CR203" s="10"/>
      <c r="CS203" s="5"/>
      <c r="CT203" s="6"/>
      <c r="CU203" s="6"/>
      <c r="CV203" s="6"/>
      <c r="CW203" s="5"/>
      <c r="CX203" s="66" t="s">
        <v>10</v>
      </c>
      <c r="CY203" s="66" t="s">
        <v>11</v>
      </c>
      <c r="CZ203" s="66" t="s">
        <v>69</v>
      </c>
      <c r="DA203" s="66" t="s">
        <v>12</v>
      </c>
    </row>
    <row r="204" spans="1:105" ht="16" x14ac:dyDescent="0.2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N204" s="5"/>
      <c r="O204" s="5"/>
      <c r="P204" s="5"/>
      <c r="Q204" s="5"/>
      <c r="R204" s="5"/>
      <c r="S204" s="5"/>
      <c r="T204" s="5"/>
      <c r="U204" s="6"/>
      <c r="V204" s="6"/>
      <c r="W204" s="6"/>
      <c r="X204" s="5"/>
      <c r="Y204" s="66">
        <v>-2.1666666666666696</v>
      </c>
      <c r="Z204" s="66">
        <v>1.4E-2</v>
      </c>
      <c r="AA204" s="66">
        <f t="shared" si="104"/>
        <v>1.4E-2</v>
      </c>
      <c r="AB204" s="66" t="str">
        <f t="shared" si="105"/>
        <v>x̅</v>
      </c>
      <c r="AC204" s="5"/>
      <c r="AD204" s="3">
        <v>79</v>
      </c>
      <c r="AE204" s="5"/>
      <c r="AF204" s="5"/>
      <c r="AG204" s="5"/>
      <c r="AH204" s="5"/>
      <c r="AI204" s="6"/>
      <c r="AJ204" s="135">
        <f>COUNT(AD202:AD231)</f>
        <v>30</v>
      </c>
      <c r="AK204" s="119">
        <f>AVERAGE(AD202:AD231)</f>
        <v>81.2</v>
      </c>
      <c r="AL204" s="5"/>
      <c r="AM204" s="103" t="str">
        <f t="shared" si="106"/>
        <v>x</v>
      </c>
      <c r="AN204" s="101" t="s">
        <v>124</v>
      </c>
      <c r="BM204" s="7"/>
      <c r="BN204" s="5"/>
      <c r="BO204" s="7"/>
      <c r="BP204" s="6"/>
      <c r="BQ204" s="6"/>
      <c r="BR204" s="123" t="s">
        <v>139</v>
      </c>
      <c r="BS204" s="122"/>
      <c r="BT204" s="5"/>
      <c r="BU204" s="103" t="str">
        <f t="shared" si="103"/>
        <v>x</v>
      </c>
      <c r="BV204" s="101" t="s">
        <v>130</v>
      </c>
      <c r="BX204" s="3">
        <v>78</v>
      </c>
      <c r="BZ204" s="5"/>
      <c r="CA204" s="5"/>
      <c r="CB204" s="5"/>
      <c r="CC204" s="5"/>
      <c r="CD204" s="5"/>
      <c r="CE204" s="6"/>
      <c r="CF204" s="6"/>
      <c r="CG204" s="5"/>
      <c r="CH204" s="5"/>
      <c r="CI204" s="9"/>
      <c r="CJ204" s="9"/>
      <c r="CK204" s="9"/>
      <c r="CL204" s="9"/>
      <c r="CM204" s="5"/>
      <c r="CN204" s="5"/>
      <c r="CO204" s="5"/>
      <c r="CP204" s="5"/>
      <c r="CQ204" s="5"/>
      <c r="CR204" s="10"/>
      <c r="CS204" s="5"/>
      <c r="CT204" s="6"/>
      <c r="CU204" s="6"/>
      <c r="CV204" s="6"/>
      <c r="CW204" s="5"/>
      <c r="CX204" s="66">
        <v>-2.3333333333333357</v>
      </c>
      <c r="CY204" s="66">
        <v>1.4E-2</v>
      </c>
      <c r="CZ204" s="66">
        <f t="shared" ref="CZ204:CZ235" si="107">IF($CZ$202="x",CY204,NA())</f>
        <v>1.4E-2</v>
      </c>
      <c r="DA204" s="66" t="str">
        <f t="shared" ref="DA204:DA235" si="108">IF($CH$266="","",$CH$266)</f>
        <v>x̅</v>
      </c>
    </row>
    <row r="205" spans="1:105" ht="16" x14ac:dyDescent="0.2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N205" s="5"/>
      <c r="O205" s="5"/>
      <c r="P205" s="5"/>
      <c r="Q205" s="5"/>
      <c r="R205" s="5"/>
      <c r="S205" s="5"/>
      <c r="T205" s="5"/>
      <c r="U205" s="6"/>
      <c r="V205" s="6"/>
      <c r="W205" s="6"/>
      <c r="X205" s="5"/>
      <c r="Y205" s="66">
        <v>-1.8333333333333366</v>
      </c>
      <c r="Z205" s="66">
        <v>1.4E-2</v>
      </c>
      <c r="AA205" s="66">
        <f t="shared" si="104"/>
        <v>1.4E-2</v>
      </c>
      <c r="AB205" s="66" t="str">
        <f t="shared" si="105"/>
        <v>x̅</v>
      </c>
      <c r="AC205" s="5"/>
      <c r="AD205" s="3">
        <v>84</v>
      </c>
      <c r="AE205" s="7"/>
      <c r="AF205" s="5"/>
      <c r="AG205" s="7"/>
      <c r="AH205" s="6"/>
      <c r="AI205" s="6"/>
      <c r="AJ205" s="96" t="s">
        <v>7</v>
      </c>
      <c r="AK205" s="96" t="s">
        <v>105</v>
      </c>
      <c r="AL205" s="5"/>
      <c r="AM205" s="103" t="str">
        <f t="shared" si="106"/>
        <v>x</v>
      </c>
      <c r="AN205" s="101" t="s">
        <v>125</v>
      </c>
      <c r="BM205" s="7"/>
      <c r="BN205" s="5"/>
      <c r="BO205" s="7"/>
      <c r="BP205" s="6"/>
      <c r="BQ205" s="6"/>
      <c r="BR205" s="124" t="s">
        <v>106</v>
      </c>
      <c r="BS205" s="125">
        <f>_xlfn.CONFIDENCE.T(BR202,BS202,BR200)</f>
        <v>0.91675474460491091</v>
      </c>
      <c r="BT205" s="5"/>
      <c r="BU205" s="103" t="str">
        <f t="shared" si="103"/>
        <v>x</v>
      </c>
      <c r="BV205" s="102" t="s">
        <v>131</v>
      </c>
      <c r="BX205" s="3">
        <v>82</v>
      </c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9"/>
      <c r="CL205" s="9"/>
      <c r="CM205" s="5"/>
      <c r="CN205" s="5"/>
      <c r="CO205" s="5"/>
      <c r="CP205" s="5"/>
      <c r="CQ205" s="5"/>
      <c r="CR205" s="5"/>
      <c r="CS205" s="5"/>
      <c r="CT205" s="6"/>
      <c r="CU205" s="6"/>
      <c r="CV205" s="6"/>
      <c r="CW205" s="5"/>
      <c r="CX205" s="66">
        <v>-2.1666666666666696</v>
      </c>
      <c r="CY205" s="66">
        <v>1.4E-2</v>
      </c>
      <c r="CZ205" s="66">
        <f t="shared" si="107"/>
        <v>1.4E-2</v>
      </c>
      <c r="DA205" s="66" t="str">
        <f t="shared" si="108"/>
        <v>x̅</v>
      </c>
    </row>
    <row r="206" spans="1:105" ht="17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N206" s="5"/>
      <c r="O206" s="5"/>
      <c r="P206" s="5"/>
      <c r="Q206" s="5"/>
      <c r="R206" s="5"/>
      <c r="S206" s="10"/>
      <c r="T206" s="5"/>
      <c r="U206" s="6"/>
      <c r="V206" s="6"/>
      <c r="W206" s="6"/>
      <c r="X206" s="5"/>
      <c r="Y206" s="66">
        <v>-1.6666666666666696</v>
      </c>
      <c r="Z206" s="66">
        <v>1.4E-2</v>
      </c>
      <c r="AA206" s="66">
        <f t="shared" si="104"/>
        <v>1.4E-2</v>
      </c>
      <c r="AB206" s="66" t="str">
        <f t="shared" si="105"/>
        <v>x̅</v>
      </c>
      <c r="AC206" s="5"/>
      <c r="AD206" s="3">
        <v>81</v>
      </c>
      <c r="AE206" s="7"/>
      <c r="AF206" s="5"/>
      <c r="AG206" s="7"/>
      <c r="AH206" s="6"/>
      <c r="AI206" s="6"/>
      <c r="AJ206" s="119">
        <v>0.05</v>
      </c>
      <c r="AK206" s="119">
        <f>_xlfn.STDEV.S(AD202:AD231)</f>
        <v>2.4551142960963239</v>
      </c>
      <c r="AL206" s="5"/>
      <c r="AM206" s="103" t="str">
        <f t="shared" si="106"/>
        <v>x</v>
      </c>
      <c r="AN206" s="101" t="s">
        <v>122</v>
      </c>
      <c r="BM206" s="7"/>
      <c r="BN206" s="5"/>
      <c r="BO206" s="7"/>
      <c r="BP206" s="6"/>
      <c r="BQ206" s="6"/>
      <c r="BR206" s="124" t="s">
        <v>137</v>
      </c>
      <c r="BS206" s="125">
        <f>BT223-BS205</f>
        <v>80.283245255395087</v>
      </c>
      <c r="BT206" s="5"/>
      <c r="BU206" s="103" t="str">
        <f t="shared" si="103"/>
        <v>x</v>
      </c>
      <c r="BV206" s="101" t="s">
        <v>72</v>
      </c>
      <c r="BX206" s="3">
        <v>85</v>
      </c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9"/>
      <c r="CL206" s="9"/>
      <c r="CM206" s="5"/>
      <c r="CN206" s="5"/>
      <c r="CO206" s="5"/>
      <c r="CP206" s="5"/>
      <c r="CQ206" s="5"/>
      <c r="CR206" s="5"/>
      <c r="CS206" s="5"/>
      <c r="CT206" s="6"/>
      <c r="CU206" s="6"/>
      <c r="CV206" s="6"/>
      <c r="CW206" s="5"/>
      <c r="CX206" s="66">
        <v>-1.8333333333333366</v>
      </c>
      <c r="CY206" s="66">
        <v>1.4E-2</v>
      </c>
      <c r="CZ206" s="66">
        <f t="shared" si="107"/>
        <v>1.4E-2</v>
      </c>
      <c r="DA206" s="66" t="str">
        <f t="shared" si="108"/>
        <v>x̅</v>
      </c>
    </row>
    <row r="207" spans="1:105" ht="17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N207" s="5"/>
      <c r="O207" s="5"/>
      <c r="P207" s="5"/>
      <c r="Q207" s="5"/>
      <c r="R207" s="5"/>
      <c r="S207" s="10"/>
      <c r="T207" s="5"/>
      <c r="U207" s="6"/>
      <c r="V207" s="6"/>
      <c r="W207" s="6"/>
      <c r="X207" s="5"/>
      <c r="Y207" s="66">
        <v>-1.5000000000000027</v>
      </c>
      <c r="Z207" s="66">
        <v>1.4E-2</v>
      </c>
      <c r="AA207" s="66">
        <f t="shared" si="104"/>
        <v>1.4E-2</v>
      </c>
      <c r="AB207" s="66" t="str">
        <f t="shared" si="105"/>
        <v>x̅</v>
      </c>
      <c r="AC207" s="5"/>
      <c r="AD207" s="3">
        <v>80</v>
      </c>
      <c r="AE207" s="7"/>
      <c r="AF207" s="5"/>
      <c r="AG207" s="7"/>
      <c r="AH207" s="6"/>
      <c r="AI207" s="6"/>
      <c r="AJ207" s="6"/>
      <c r="AK207" s="5"/>
      <c r="AL207" s="5"/>
      <c r="AM207" s="103" t="str">
        <f t="shared" si="106"/>
        <v>x</v>
      </c>
      <c r="AN207" s="101" t="s">
        <v>123</v>
      </c>
      <c r="BM207" s="7"/>
      <c r="BN207" s="5"/>
      <c r="BO207" s="7"/>
      <c r="BP207" s="6"/>
      <c r="BQ207" s="6"/>
      <c r="BR207" s="124" t="s">
        <v>138</v>
      </c>
      <c r="BS207" s="126">
        <f>BT223+BS205</f>
        <v>82.116754744604918</v>
      </c>
      <c r="BT207" s="5"/>
      <c r="BU207" s="103">
        <f t="shared" si="103"/>
        <v>0</v>
      </c>
      <c r="BV207" s="102" t="s">
        <v>132</v>
      </c>
      <c r="BX207" s="3">
        <v>77</v>
      </c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9"/>
      <c r="CL207" s="9"/>
      <c r="CM207" s="5"/>
      <c r="CN207" s="5"/>
      <c r="CO207" s="5"/>
      <c r="CP207" s="5"/>
      <c r="CQ207" s="5"/>
      <c r="CR207" s="10"/>
      <c r="CS207" s="5"/>
      <c r="CT207" s="6"/>
      <c r="CU207" s="6"/>
      <c r="CV207" s="6"/>
      <c r="CW207" s="5"/>
      <c r="CX207" s="66">
        <v>-1.6666666666666696</v>
      </c>
      <c r="CY207" s="66">
        <v>1.4E-2</v>
      </c>
      <c r="CZ207" s="66">
        <f t="shared" si="107"/>
        <v>1.4E-2</v>
      </c>
      <c r="DA207" s="66" t="str">
        <f t="shared" si="108"/>
        <v>x̅</v>
      </c>
    </row>
    <row r="208" spans="1:105" ht="16" x14ac:dyDescent="0.2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N208" s="5"/>
      <c r="O208" s="5"/>
      <c r="P208" s="5"/>
      <c r="Q208" s="5"/>
      <c r="R208" s="5"/>
      <c r="S208" s="10"/>
      <c r="T208" s="5"/>
      <c r="U208" s="6"/>
      <c r="V208" s="6"/>
      <c r="W208" s="6"/>
      <c r="X208" s="5"/>
      <c r="Y208" s="66">
        <v>-1.3333333333333357</v>
      </c>
      <c r="Z208" s="66">
        <v>1.4E-2</v>
      </c>
      <c r="AA208" s="66">
        <f t="shared" si="104"/>
        <v>1.4E-2</v>
      </c>
      <c r="AB208" s="66" t="str">
        <f t="shared" si="105"/>
        <v>x̅</v>
      </c>
      <c r="AC208" s="5"/>
      <c r="AD208" s="3">
        <v>86</v>
      </c>
      <c r="AE208" s="7"/>
      <c r="AF208" s="5"/>
      <c r="AG208" s="7"/>
      <c r="AH208" s="6"/>
      <c r="AI208" s="6"/>
      <c r="AJ208" s="123" t="s">
        <v>139</v>
      </c>
      <c r="AK208" s="122"/>
      <c r="AL208" s="5"/>
      <c r="AM208" s="103" t="str">
        <f t="shared" si="106"/>
        <v>x</v>
      </c>
      <c r="AN208" s="101" t="s">
        <v>130</v>
      </c>
      <c r="BM208" s="7"/>
      <c r="BN208" s="5"/>
      <c r="BO208" s="7"/>
      <c r="BP208" s="6"/>
      <c r="BQ208" s="6"/>
      <c r="BR208" s="6"/>
      <c r="BS208" s="5"/>
      <c r="BT208" s="5"/>
      <c r="BU208" s="103">
        <f t="shared" si="103"/>
        <v>0</v>
      </c>
      <c r="BV208" s="102" t="s">
        <v>135</v>
      </c>
      <c r="BX208" s="3">
        <v>83</v>
      </c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9"/>
      <c r="CL208" s="9"/>
      <c r="CM208" s="5"/>
      <c r="CN208" s="5"/>
      <c r="CO208" s="5"/>
      <c r="CP208" s="5"/>
      <c r="CQ208" s="5"/>
      <c r="CR208" s="10"/>
      <c r="CS208" s="5"/>
      <c r="CT208" s="6"/>
      <c r="CU208" s="6"/>
      <c r="CV208" s="6"/>
      <c r="CW208" s="5"/>
      <c r="CX208" s="66">
        <v>-1.5000000000000027</v>
      </c>
      <c r="CY208" s="66">
        <v>1.4E-2</v>
      </c>
      <c r="CZ208" s="66">
        <f t="shared" si="107"/>
        <v>1.4E-2</v>
      </c>
      <c r="DA208" s="66" t="str">
        <f t="shared" si="108"/>
        <v>x̅</v>
      </c>
    </row>
    <row r="209" spans="1:105" ht="16" x14ac:dyDescent="0.2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N209" s="5"/>
      <c r="O209" s="5"/>
      <c r="P209" s="5"/>
      <c r="Q209" s="5"/>
      <c r="R209" s="5"/>
      <c r="S209" s="5"/>
      <c r="T209" s="5"/>
      <c r="U209" s="6"/>
      <c r="V209" s="6"/>
      <c r="W209" s="6"/>
      <c r="X209" s="5"/>
      <c r="Y209" s="66">
        <v>-1.1666666666666687</v>
      </c>
      <c r="Z209" s="66">
        <v>1.4E-2</v>
      </c>
      <c r="AA209" s="66">
        <f t="shared" si="104"/>
        <v>1.4E-2</v>
      </c>
      <c r="AB209" s="66" t="str">
        <f t="shared" si="105"/>
        <v>x̅</v>
      </c>
      <c r="AC209" s="5"/>
      <c r="AD209" s="3">
        <v>78</v>
      </c>
      <c r="AE209" s="7"/>
      <c r="AF209" s="5"/>
      <c r="AG209" s="7"/>
      <c r="AH209" s="6"/>
      <c r="AI209" s="6"/>
      <c r="AJ209" s="124" t="s">
        <v>106</v>
      </c>
      <c r="AK209" s="125">
        <f>_xlfn.CONFIDENCE.T(AJ206,AK206,AJ204)</f>
        <v>0.91675474460491091</v>
      </c>
      <c r="AL209" s="5"/>
      <c r="AM209" s="103" t="str">
        <f t="shared" si="106"/>
        <v>x</v>
      </c>
      <c r="AN209" s="102" t="s">
        <v>131</v>
      </c>
      <c r="BM209" s="7"/>
      <c r="BN209" s="5"/>
      <c r="BO209" s="7"/>
      <c r="BP209" s="6"/>
      <c r="BQ209" s="6"/>
      <c r="BR209" s="6"/>
      <c r="BS209" s="5"/>
      <c r="BT209" s="5"/>
      <c r="BU209" s="103">
        <f t="shared" si="103"/>
        <v>0</v>
      </c>
      <c r="BV209" s="101" t="s">
        <v>126</v>
      </c>
      <c r="BX209" s="3">
        <v>80</v>
      </c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9"/>
      <c r="CL209" s="9"/>
      <c r="CM209" s="5"/>
      <c r="CN209" s="5"/>
      <c r="CO209" s="5"/>
      <c r="CP209" s="5"/>
      <c r="CQ209" s="5"/>
      <c r="CR209" s="10"/>
      <c r="CS209" s="5"/>
      <c r="CT209" s="6"/>
      <c r="CU209" s="6"/>
      <c r="CV209" s="6"/>
      <c r="CW209" s="5"/>
      <c r="CX209" s="66">
        <v>-1.3333333333333357</v>
      </c>
      <c r="CY209" s="66">
        <v>1.4E-2</v>
      </c>
      <c r="CZ209" s="66">
        <f t="shared" si="107"/>
        <v>1.4E-2</v>
      </c>
      <c r="DA209" s="66" t="str">
        <f t="shared" si="108"/>
        <v>x̅</v>
      </c>
    </row>
    <row r="210" spans="1:105" ht="16" x14ac:dyDescent="0.2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M210" s="5"/>
      <c r="N210" s="5"/>
      <c r="O210" s="5"/>
      <c r="P210" s="5"/>
      <c r="Q210" s="5"/>
      <c r="R210" s="5"/>
      <c r="S210" s="5"/>
      <c r="T210" s="5"/>
      <c r="U210" s="6"/>
      <c r="V210" s="6"/>
      <c r="W210" s="6"/>
      <c r="X210" s="5"/>
      <c r="Y210" s="66">
        <v>-0.83333333333333526</v>
      </c>
      <c r="Z210" s="66">
        <v>1.4E-2</v>
      </c>
      <c r="AA210" s="66">
        <f t="shared" si="104"/>
        <v>1.4E-2</v>
      </c>
      <c r="AB210" s="66" t="str">
        <f t="shared" si="105"/>
        <v>x̅</v>
      </c>
      <c r="AC210" s="5"/>
      <c r="AD210" s="3">
        <v>82</v>
      </c>
      <c r="AE210" s="7"/>
      <c r="AF210" s="5"/>
      <c r="AG210" s="7"/>
      <c r="AH210" s="6"/>
      <c r="AI210" s="6"/>
      <c r="AJ210" s="124" t="s">
        <v>137</v>
      </c>
      <c r="AK210" s="125">
        <f>AL227-AK209</f>
        <v>80.283245255395087</v>
      </c>
      <c r="AL210" s="5"/>
      <c r="AM210" s="103" t="str">
        <f t="shared" si="106"/>
        <v>x</v>
      </c>
      <c r="AN210" s="101" t="s">
        <v>72</v>
      </c>
      <c r="BM210" s="7"/>
      <c r="BN210" s="5"/>
      <c r="BO210" s="5"/>
      <c r="BP210" s="6"/>
      <c r="BQ210" s="6"/>
      <c r="BR210" s="6"/>
      <c r="BS210" s="5"/>
      <c r="BT210" s="5"/>
      <c r="BU210" s="103">
        <f t="shared" si="103"/>
        <v>0</v>
      </c>
      <c r="BV210" s="101" t="s">
        <v>127</v>
      </c>
      <c r="BX210" s="3">
        <v>82</v>
      </c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9"/>
      <c r="CL210" s="9"/>
      <c r="CM210" s="5"/>
      <c r="CN210" s="5"/>
      <c r="CO210" s="5"/>
      <c r="CP210" s="5"/>
      <c r="CQ210" s="5"/>
      <c r="CR210" s="5"/>
      <c r="CS210" s="5"/>
      <c r="CT210" s="6"/>
      <c r="CU210" s="6"/>
      <c r="CV210" s="6"/>
      <c r="CW210" s="5"/>
      <c r="CX210" s="66">
        <v>-1.1666666666666687</v>
      </c>
      <c r="CY210" s="66">
        <v>1.4E-2</v>
      </c>
      <c r="CZ210" s="66">
        <f t="shared" si="107"/>
        <v>1.4E-2</v>
      </c>
      <c r="DA210" s="66" t="str">
        <f t="shared" si="108"/>
        <v>x̅</v>
      </c>
    </row>
    <row r="211" spans="1:105" ht="17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M211" s="5"/>
      <c r="N211" s="5"/>
      <c r="O211" s="5"/>
      <c r="P211" s="5"/>
      <c r="Q211" s="5"/>
      <c r="R211" s="5"/>
      <c r="S211" s="5"/>
      <c r="T211" s="5"/>
      <c r="U211" s="6"/>
      <c r="V211" s="6"/>
      <c r="W211" s="6"/>
      <c r="X211" s="5"/>
      <c r="Y211" s="66">
        <v>-0.66666666666666874</v>
      </c>
      <c r="Z211" s="66">
        <v>1.4E-2</v>
      </c>
      <c r="AA211" s="66">
        <f t="shared" si="104"/>
        <v>1.4E-2</v>
      </c>
      <c r="AB211" s="66" t="str">
        <f t="shared" si="105"/>
        <v>x̅</v>
      </c>
      <c r="AC211" s="5"/>
      <c r="AD211" s="3">
        <v>85</v>
      </c>
      <c r="AE211" s="7"/>
      <c r="AF211" s="5"/>
      <c r="AG211" s="7"/>
      <c r="AH211" s="6"/>
      <c r="AI211" s="6"/>
      <c r="AJ211" s="124" t="s">
        <v>138</v>
      </c>
      <c r="AK211" s="126">
        <f>AL227+AK209</f>
        <v>82.116754744604918</v>
      </c>
      <c r="AL211" s="5"/>
      <c r="AM211" s="103">
        <f t="shared" si="106"/>
        <v>0</v>
      </c>
      <c r="AN211" s="102" t="s">
        <v>132</v>
      </c>
      <c r="BM211" s="7"/>
      <c r="BN211" s="5"/>
      <c r="BO211" s="5"/>
      <c r="BP211" s="6"/>
      <c r="BQ211" s="6"/>
      <c r="BR211" s="6"/>
      <c r="BS211" s="5"/>
      <c r="BT211" s="5"/>
      <c r="BU211" s="103">
        <f t="shared" si="103"/>
        <v>0</v>
      </c>
      <c r="BV211" s="101" t="s">
        <v>128</v>
      </c>
      <c r="BX211" s="3">
        <v>84</v>
      </c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9"/>
      <c r="CL211" s="5"/>
      <c r="CM211" s="5"/>
      <c r="CN211" s="5"/>
      <c r="CO211" s="5"/>
      <c r="CP211" s="5"/>
      <c r="CQ211" s="5"/>
      <c r="CR211" s="5"/>
      <c r="CS211" s="5"/>
      <c r="CT211" s="6"/>
      <c r="CU211" s="6"/>
      <c r="CV211" s="6"/>
      <c r="CW211" s="5"/>
      <c r="CX211" s="66">
        <v>-0.83333333333333526</v>
      </c>
      <c r="CY211" s="66">
        <v>1.4E-2</v>
      </c>
      <c r="CZ211" s="66">
        <f t="shared" si="107"/>
        <v>1.4E-2</v>
      </c>
      <c r="DA211" s="66" t="str">
        <f t="shared" si="108"/>
        <v>x̅</v>
      </c>
    </row>
    <row r="212" spans="1:105" ht="17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M212" s="5"/>
      <c r="N212" s="5"/>
      <c r="O212" s="5"/>
      <c r="P212" s="5"/>
      <c r="Q212" s="5"/>
      <c r="R212" s="5"/>
      <c r="S212" s="5"/>
      <c r="T212" s="5"/>
      <c r="U212" s="6"/>
      <c r="V212" s="6"/>
      <c r="W212" s="6"/>
      <c r="X212" s="5"/>
      <c r="Y212" s="66">
        <v>-0.50000000000000222</v>
      </c>
      <c r="Z212" s="66">
        <v>1.4E-2</v>
      </c>
      <c r="AA212" s="66">
        <f t="shared" si="104"/>
        <v>1.4E-2</v>
      </c>
      <c r="AB212" s="66" t="str">
        <f t="shared" si="105"/>
        <v>x̅</v>
      </c>
      <c r="AC212" s="5"/>
      <c r="AD212" s="3">
        <v>77</v>
      </c>
      <c r="AE212" s="7"/>
      <c r="AF212" s="5"/>
      <c r="AG212" s="7"/>
      <c r="AH212" s="6"/>
      <c r="AI212" s="6"/>
      <c r="AJ212" s="6"/>
      <c r="AK212" s="5"/>
      <c r="AL212" s="5"/>
      <c r="AM212" s="103">
        <f t="shared" si="106"/>
        <v>0</v>
      </c>
      <c r="AN212" s="102" t="s">
        <v>135</v>
      </c>
      <c r="BM212" s="7"/>
      <c r="BN212" s="5"/>
      <c r="BO212" s="5"/>
      <c r="BP212" s="6"/>
      <c r="BQ212" s="6"/>
      <c r="BR212" s="6"/>
      <c r="BS212" s="5"/>
      <c r="BT212" s="5"/>
      <c r="BU212" s="103">
        <f t="shared" si="103"/>
        <v>0</v>
      </c>
      <c r="BV212" s="101" t="s">
        <v>129</v>
      </c>
      <c r="BX212" s="3">
        <v>79</v>
      </c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9"/>
      <c r="CL212" s="5"/>
      <c r="CM212" s="5"/>
      <c r="CN212" s="5"/>
      <c r="CO212" s="5"/>
      <c r="CP212" s="5"/>
      <c r="CQ212" s="5"/>
      <c r="CR212" s="5"/>
      <c r="CS212" s="5"/>
      <c r="CT212" s="6"/>
      <c r="CU212" s="6"/>
      <c r="CV212" s="6"/>
      <c r="CW212" s="5"/>
      <c r="CX212" s="66">
        <v>-0.66666666666666874</v>
      </c>
      <c r="CY212" s="66">
        <v>1.4E-2</v>
      </c>
      <c r="CZ212" s="66">
        <f t="shared" si="107"/>
        <v>1.4E-2</v>
      </c>
      <c r="DA212" s="66" t="str">
        <f t="shared" si="108"/>
        <v>x̅</v>
      </c>
    </row>
    <row r="213" spans="1:105" ht="16" x14ac:dyDescent="0.2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M213" s="5"/>
      <c r="N213" s="5"/>
      <c r="O213" s="5"/>
      <c r="P213" s="5"/>
      <c r="Q213" s="5"/>
      <c r="R213" s="5"/>
      <c r="S213" s="5"/>
      <c r="T213" s="5"/>
      <c r="U213" s="6"/>
      <c r="V213" s="6"/>
      <c r="W213" s="6"/>
      <c r="X213" s="5"/>
      <c r="Y213" s="66">
        <v>-0.33333333333333548</v>
      </c>
      <c r="Z213" s="66">
        <v>1.4E-2</v>
      </c>
      <c r="AA213" s="66">
        <f t="shared" si="104"/>
        <v>1.4E-2</v>
      </c>
      <c r="AB213" s="66" t="str">
        <f t="shared" si="105"/>
        <v>x̅</v>
      </c>
      <c r="AC213" s="5"/>
      <c r="AD213" s="3">
        <v>83</v>
      </c>
      <c r="AE213" s="7"/>
      <c r="AF213" s="5"/>
      <c r="AG213" s="7"/>
      <c r="AH213" s="6"/>
      <c r="AI213" s="6"/>
      <c r="AJ213" s="6"/>
      <c r="AK213" s="5"/>
      <c r="AL213" s="5"/>
      <c r="AM213" s="103">
        <f t="shared" si="106"/>
        <v>0</v>
      </c>
      <c r="AN213" s="101" t="s">
        <v>126</v>
      </c>
      <c r="BM213" s="7"/>
      <c r="BN213" s="5"/>
      <c r="BO213" s="5"/>
      <c r="BP213" s="5"/>
      <c r="BQ213" s="6"/>
      <c r="BR213" s="6"/>
      <c r="BS213" s="5"/>
      <c r="BT213" s="5"/>
      <c r="BU213" s="103" t="str">
        <f t="shared" si="103"/>
        <v>x</v>
      </c>
      <c r="BV213" s="101" t="s">
        <v>133</v>
      </c>
      <c r="BX213" s="3">
        <v>81</v>
      </c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9"/>
      <c r="CL213" s="5"/>
      <c r="CM213" s="5"/>
      <c r="CN213" s="5"/>
      <c r="CO213" s="5"/>
      <c r="CP213" s="5"/>
      <c r="CQ213" s="5"/>
      <c r="CR213" s="5"/>
      <c r="CS213" s="5"/>
      <c r="CT213" s="6"/>
      <c r="CU213" s="6"/>
      <c r="CV213" s="6"/>
      <c r="CW213" s="5"/>
      <c r="CX213" s="66">
        <v>-0.50000000000000222</v>
      </c>
      <c r="CY213" s="66">
        <v>1.4E-2</v>
      </c>
      <c r="CZ213" s="66">
        <f t="shared" si="107"/>
        <v>1.4E-2</v>
      </c>
      <c r="DA213" s="66" t="str">
        <f t="shared" si="108"/>
        <v>x̅</v>
      </c>
    </row>
    <row r="214" spans="1:105" ht="16" x14ac:dyDescent="0.2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M214" s="5"/>
      <c r="N214" s="5"/>
      <c r="O214" s="5"/>
      <c r="P214" s="5"/>
      <c r="Q214" s="5"/>
      <c r="R214" s="5"/>
      <c r="S214" s="5"/>
      <c r="T214" s="5"/>
      <c r="U214" s="6"/>
      <c r="V214" s="6"/>
      <c r="W214" s="6"/>
      <c r="X214" s="5"/>
      <c r="Y214" s="66">
        <v>-0.16666666666666879</v>
      </c>
      <c r="Z214" s="66">
        <v>1.4E-2</v>
      </c>
      <c r="AA214" s="66">
        <f t="shared" si="104"/>
        <v>1.4E-2</v>
      </c>
      <c r="AB214" s="66" t="str">
        <f t="shared" si="105"/>
        <v>x̅</v>
      </c>
      <c r="AC214" s="5"/>
      <c r="AD214" s="3">
        <v>80</v>
      </c>
      <c r="AE214" s="7"/>
      <c r="AF214" s="5"/>
      <c r="AG214" s="5"/>
      <c r="AH214" s="6"/>
      <c r="AI214" s="6"/>
      <c r="AJ214" s="6"/>
      <c r="AK214" s="5"/>
      <c r="AL214" s="5"/>
      <c r="AM214" s="103">
        <f t="shared" si="106"/>
        <v>0</v>
      </c>
      <c r="AN214" s="101" t="s">
        <v>127</v>
      </c>
      <c r="BM214" s="7"/>
      <c r="BN214" s="5"/>
      <c r="BO214" s="5"/>
      <c r="BP214" s="5"/>
      <c r="BQ214" s="6"/>
      <c r="BR214" s="6"/>
      <c r="BS214" s="5"/>
      <c r="BT214" s="5"/>
      <c r="BU214" s="103">
        <f t="shared" si="103"/>
        <v>2</v>
      </c>
      <c r="BV214" s="101" t="s">
        <v>20</v>
      </c>
      <c r="BX214" s="3">
        <v>78</v>
      </c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9"/>
      <c r="CL214" s="5"/>
      <c r="CM214" s="5"/>
      <c r="CN214" s="5"/>
      <c r="CO214" s="5"/>
      <c r="CP214" s="5"/>
      <c r="CQ214" s="5"/>
      <c r="CR214" s="5"/>
      <c r="CS214" s="5"/>
      <c r="CT214" s="6"/>
      <c r="CU214" s="6"/>
      <c r="CV214" s="6"/>
      <c r="CW214" s="5"/>
      <c r="CX214" s="66">
        <v>-0.33333333333333548</v>
      </c>
      <c r="CY214" s="66">
        <v>1.4E-2</v>
      </c>
      <c r="CZ214" s="66">
        <f t="shared" si="107"/>
        <v>1.4E-2</v>
      </c>
      <c r="DA214" s="66" t="str">
        <f t="shared" si="108"/>
        <v>x̅</v>
      </c>
    </row>
    <row r="215" spans="1:105" ht="17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M215" s="5"/>
      <c r="N215" s="5"/>
      <c r="O215" s="5"/>
      <c r="P215" s="5"/>
      <c r="Q215" s="5"/>
      <c r="R215" s="5"/>
      <c r="S215" s="5"/>
      <c r="T215" s="5"/>
      <c r="U215" s="6"/>
      <c r="V215" s="6"/>
      <c r="W215" s="6"/>
      <c r="X215" s="5"/>
      <c r="Y215" s="66">
        <v>0.16666666666666449</v>
      </c>
      <c r="Z215" s="66">
        <v>1.4E-2</v>
      </c>
      <c r="AA215" s="66">
        <f t="shared" si="104"/>
        <v>1.4E-2</v>
      </c>
      <c r="AB215" s="66" t="str">
        <f t="shared" si="105"/>
        <v>x̅</v>
      </c>
      <c r="AC215" s="5"/>
      <c r="AD215" s="3">
        <v>82</v>
      </c>
      <c r="AE215" s="7"/>
      <c r="AF215" s="5"/>
      <c r="AG215" s="5"/>
      <c r="AH215" s="6"/>
      <c r="AI215" s="6"/>
      <c r="AJ215" s="6"/>
      <c r="AK215" s="5"/>
      <c r="AL215" s="5"/>
      <c r="AM215" s="103">
        <f t="shared" si="106"/>
        <v>0</v>
      </c>
      <c r="AN215" s="101" t="s">
        <v>128</v>
      </c>
      <c r="BM215" s="7"/>
      <c r="BN215" s="5"/>
      <c r="BO215" s="7"/>
      <c r="BP215" s="6"/>
      <c r="BQ215" s="6"/>
      <c r="BR215" s="6"/>
      <c r="BS215" s="5"/>
      <c r="BT215" s="5"/>
      <c r="BU215" s="9"/>
      <c r="BV215" s="9"/>
      <c r="BX215" s="3">
        <v>85</v>
      </c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9"/>
      <c r="CL215" s="5"/>
      <c r="CM215" s="5"/>
      <c r="CN215" s="5"/>
      <c r="CO215" s="5"/>
      <c r="CP215" s="5"/>
      <c r="CQ215" s="5"/>
      <c r="CR215" s="5"/>
      <c r="CS215" s="5"/>
      <c r="CT215" s="6"/>
      <c r="CU215" s="6"/>
      <c r="CV215" s="6"/>
      <c r="CW215" s="5"/>
      <c r="CX215" s="66">
        <v>-0.16666666666666879</v>
      </c>
      <c r="CY215" s="66">
        <v>1.4E-2</v>
      </c>
      <c r="CZ215" s="66">
        <f t="shared" si="107"/>
        <v>1.4E-2</v>
      </c>
      <c r="DA215" s="66" t="str">
        <f t="shared" si="108"/>
        <v>x̅</v>
      </c>
    </row>
    <row r="216" spans="1:105" ht="17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M216" s="5"/>
      <c r="N216" s="5"/>
      <c r="O216" s="5"/>
      <c r="P216" s="5"/>
      <c r="Q216" s="5"/>
      <c r="R216" s="5"/>
      <c r="S216" s="10"/>
      <c r="T216" s="5"/>
      <c r="U216" s="6"/>
      <c r="V216" s="6"/>
      <c r="W216" s="6"/>
      <c r="X216" s="5"/>
      <c r="Y216" s="66">
        <v>0.33333333333333115</v>
      </c>
      <c r="Z216" s="66">
        <v>1.4E-2</v>
      </c>
      <c r="AA216" s="66">
        <f t="shared" si="104"/>
        <v>1.4E-2</v>
      </c>
      <c r="AB216" s="66" t="str">
        <f t="shared" si="105"/>
        <v>x̅</v>
      </c>
      <c r="AC216" s="5"/>
      <c r="AD216" s="3">
        <v>84</v>
      </c>
      <c r="AE216" s="7"/>
      <c r="AF216" s="5"/>
      <c r="AG216" s="5"/>
      <c r="AH216" s="6"/>
      <c r="AI216" s="6"/>
      <c r="AJ216" s="6"/>
      <c r="AK216" s="5"/>
      <c r="AL216" s="5"/>
      <c r="AM216" s="103">
        <f t="shared" si="106"/>
        <v>0</v>
      </c>
      <c r="AN216" s="101" t="s">
        <v>129</v>
      </c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X216" s="3">
        <v>80</v>
      </c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9"/>
      <c r="CL216" s="5"/>
      <c r="CM216" s="5"/>
      <c r="CN216" s="5"/>
      <c r="CO216" s="5"/>
      <c r="CP216" s="5"/>
      <c r="CQ216" s="5"/>
      <c r="CR216" s="5"/>
      <c r="CS216" s="5"/>
      <c r="CT216" s="6"/>
      <c r="CU216" s="6"/>
      <c r="CV216" s="6"/>
      <c r="CW216" s="5"/>
      <c r="CX216" s="66">
        <v>0.16666666666666449</v>
      </c>
      <c r="CY216" s="66">
        <v>1.4E-2</v>
      </c>
      <c r="CZ216" s="66">
        <f t="shared" si="107"/>
        <v>1.4E-2</v>
      </c>
      <c r="DA216" s="66" t="str">
        <f t="shared" si="108"/>
        <v>x̅</v>
      </c>
    </row>
    <row r="217" spans="1:105" ht="16" x14ac:dyDescent="0.2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M217" s="5"/>
      <c r="N217" s="5"/>
      <c r="O217" s="5"/>
      <c r="P217" s="5"/>
      <c r="Q217" s="5"/>
      <c r="R217" s="5"/>
      <c r="S217" s="10"/>
      <c r="T217" s="5"/>
      <c r="U217" s="6"/>
      <c r="V217" s="6"/>
      <c r="W217" s="6"/>
      <c r="X217" s="5"/>
      <c r="Y217" s="66">
        <v>0.49999999999999789</v>
      </c>
      <c r="Z217" s="66">
        <v>1.4E-2</v>
      </c>
      <c r="AA217" s="66">
        <f t="shared" si="104"/>
        <v>1.4E-2</v>
      </c>
      <c r="AB217" s="66" t="str">
        <f t="shared" si="105"/>
        <v>x̅</v>
      </c>
      <c r="AC217" s="5"/>
      <c r="AD217" s="3">
        <v>79</v>
      </c>
      <c r="AE217" s="7"/>
      <c r="AF217" s="5"/>
      <c r="AG217" s="5"/>
      <c r="AH217" s="5"/>
      <c r="AI217" s="6"/>
      <c r="AJ217" s="6"/>
      <c r="AK217" s="5"/>
      <c r="AL217" s="5"/>
      <c r="AM217" s="103" t="str">
        <f t="shared" si="106"/>
        <v>x</v>
      </c>
      <c r="AN217" s="101" t="s">
        <v>133</v>
      </c>
      <c r="BM217" s="5"/>
      <c r="BN217" s="123" t="s">
        <v>99</v>
      </c>
      <c r="BO217" s="5"/>
      <c r="BP217" s="5"/>
      <c r="BQ217" s="13" t="s">
        <v>0</v>
      </c>
      <c r="BR217" s="13" t="s">
        <v>103</v>
      </c>
      <c r="BS217" s="87" t="s">
        <v>104</v>
      </c>
      <c r="BT217" s="87" t="s">
        <v>15</v>
      </c>
      <c r="BU217" s="88" t="s">
        <v>77</v>
      </c>
      <c r="BV217" s="88" t="s">
        <v>16</v>
      </c>
      <c r="BX217" s="3">
        <v>82</v>
      </c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9"/>
      <c r="CL217" s="5"/>
      <c r="CM217" s="5"/>
      <c r="CN217" s="5"/>
      <c r="CO217" s="5"/>
      <c r="CP217" s="5"/>
      <c r="CQ217" s="5"/>
      <c r="CR217" s="10"/>
      <c r="CS217" s="5"/>
      <c r="CT217" s="6"/>
      <c r="CU217" s="6"/>
      <c r="CV217" s="6"/>
      <c r="CW217" s="5"/>
      <c r="CX217" s="66">
        <v>0.33333333333333115</v>
      </c>
      <c r="CY217" s="66">
        <v>1.4E-2</v>
      </c>
      <c r="CZ217" s="66">
        <f t="shared" si="107"/>
        <v>1.4E-2</v>
      </c>
      <c r="DA217" s="66" t="str">
        <f t="shared" si="108"/>
        <v>x̅</v>
      </c>
    </row>
    <row r="218" spans="1:105" ht="16" x14ac:dyDescent="0.2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M218" s="5"/>
      <c r="N218" s="5"/>
      <c r="O218" s="5"/>
      <c r="P218" s="5"/>
      <c r="Q218" s="5"/>
      <c r="R218" s="5"/>
      <c r="S218" s="10"/>
      <c r="T218" s="5"/>
      <c r="U218" s="6"/>
      <c r="V218" s="6"/>
      <c r="W218" s="6"/>
      <c r="X218" s="5"/>
      <c r="Y218" s="66">
        <v>0.66666666666666441</v>
      </c>
      <c r="Z218" s="66">
        <v>1.4E-2</v>
      </c>
      <c r="AA218" s="66">
        <f t="shared" si="104"/>
        <v>1.4E-2</v>
      </c>
      <c r="AB218" s="66" t="str">
        <f t="shared" si="105"/>
        <v>x̅</v>
      </c>
      <c r="AC218" s="5"/>
      <c r="AD218" s="3">
        <v>81</v>
      </c>
      <c r="AE218" s="7"/>
      <c r="AF218" s="5"/>
      <c r="AG218" s="5"/>
      <c r="AH218" s="5"/>
      <c r="AI218" s="6"/>
      <c r="AJ218" s="6"/>
      <c r="AK218" s="5"/>
      <c r="AL218" s="5"/>
      <c r="AM218" s="103">
        <f t="shared" si="106"/>
        <v>2</v>
      </c>
      <c r="AN218" s="101" t="s">
        <v>20</v>
      </c>
      <c r="BM218" s="5"/>
      <c r="BN218" s="14" t="s">
        <v>17</v>
      </c>
      <c r="BO218" s="13" t="s">
        <v>95</v>
      </c>
      <c r="BP218" s="12" t="s">
        <v>59</v>
      </c>
      <c r="BQ218" s="15" t="s">
        <v>72</v>
      </c>
      <c r="BR218" s="15" t="s">
        <v>134</v>
      </c>
      <c r="BS218" s="15" t="s">
        <v>68</v>
      </c>
      <c r="BT218" s="15" t="str">
        <f>IF(ISNUMBER(SEARCH("pop",$BO$219)),"raw value","raw CV &lt;&lt;")</f>
        <v>raw CV &lt;&lt;</v>
      </c>
      <c r="BU218" s="15" t="str">
        <f>IF(ISNUMBER(SEARCH("pop",$BO$219)),"z score","&lt;&lt; standardized CV")</f>
        <v>&lt;&lt; standardized CV</v>
      </c>
      <c r="BV218" s="15" t="str">
        <f>IF(ISNUMBER(SEARCH("pop",$BO$219)),"probability of x","&lt;&lt; probability")</f>
        <v>&lt;&lt; probability</v>
      </c>
      <c r="BX218" s="3">
        <v>81</v>
      </c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9"/>
      <c r="CL218" s="5"/>
      <c r="CM218" s="5"/>
      <c r="CN218" s="5"/>
      <c r="CO218" s="5"/>
      <c r="CP218" s="5"/>
      <c r="CQ218" s="5"/>
      <c r="CR218" s="10"/>
      <c r="CS218" s="5"/>
      <c r="CT218" s="6"/>
      <c r="CU218" s="6"/>
      <c r="CV218" s="6"/>
      <c r="CW218" s="5"/>
      <c r="CX218" s="66">
        <v>0.49999999999999789</v>
      </c>
      <c r="CY218" s="66">
        <v>1.4E-2</v>
      </c>
      <c r="CZ218" s="66">
        <f t="shared" si="107"/>
        <v>1.4E-2</v>
      </c>
      <c r="DA218" s="66" t="str">
        <f t="shared" si="108"/>
        <v>x̅</v>
      </c>
    </row>
    <row r="219" spans="1:105" ht="16" x14ac:dyDescent="0.2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M219" s="5"/>
      <c r="N219" s="5"/>
      <c r="O219" s="5"/>
      <c r="P219" s="5"/>
      <c r="Q219" s="5"/>
      <c r="R219" s="5"/>
      <c r="S219" s="10"/>
      <c r="T219" s="5"/>
      <c r="U219" s="6"/>
      <c r="V219" s="6"/>
      <c r="W219" s="6"/>
      <c r="X219" s="5"/>
      <c r="Y219" s="66">
        <v>0.83333333333333093</v>
      </c>
      <c r="Z219" s="66">
        <v>1.4E-2</v>
      </c>
      <c r="AA219" s="66">
        <f t="shared" si="104"/>
        <v>1.4E-2</v>
      </c>
      <c r="AB219" s="66" t="str">
        <f t="shared" si="105"/>
        <v>x̅</v>
      </c>
      <c r="AC219" s="5"/>
      <c r="AD219" s="3">
        <v>78</v>
      </c>
      <c r="AE219" s="7"/>
      <c r="AF219" s="5"/>
      <c r="AG219" s="7"/>
      <c r="AH219" s="6"/>
      <c r="AI219" s="6"/>
      <c r="AJ219" s="6"/>
      <c r="AK219" s="5"/>
      <c r="AL219" s="5"/>
      <c r="AM219" s="9"/>
      <c r="AN219" s="9"/>
      <c r="BM219" s="108" t="s">
        <v>96</v>
      </c>
      <c r="BN219" s="20">
        <f>BR200</f>
        <v>30</v>
      </c>
      <c r="BO219" s="93" t="s">
        <v>78</v>
      </c>
      <c r="BP219" s="16" t="s">
        <v>73</v>
      </c>
      <c r="BQ219" s="16" t="s">
        <v>86</v>
      </c>
      <c r="BR219" s="17">
        <v>80</v>
      </c>
      <c r="BS219" s="17">
        <f>BS202/SQRT(BN219)</f>
        <v>0.44824049374179142</v>
      </c>
      <c r="BT219" s="17">
        <f>BU219*BS219+BR219</f>
        <v>79.083245255395084</v>
      </c>
      <c r="BU219" s="18">
        <f>_xlfn.T.INV(BV219,BN219-1)</f>
        <v>-2.0452296421327048</v>
      </c>
      <c r="BV219" s="19">
        <f>BR202/2</f>
        <v>2.5000000000000001E-2</v>
      </c>
      <c r="BX219" s="3">
        <v>83</v>
      </c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9"/>
      <c r="CL219" s="5"/>
      <c r="CM219" s="5"/>
      <c r="CN219" s="5"/>
      <c r="CO219" s="5"/>
      <c r="CP219" s="5"/>
      <c r="CQ219" s="5"/>
      <c r="CR219" s="10"/>
      <c r="CS219" s="5"/>
      <c r="CT219" s="6"/>
      <c r="CU219" s="6"/>
      <c r="CV219" s="6"/>
      <c r="CW219" s="5"/>
      <c r="CX219" s="66">
        <v>0.66666666666666441</v>
      </c>
      <c r="CY219" s="66">
        <v>1.4E-2</v>
      </c>
      <c r="CZ219" s="66">
        <f t="shared" si="107"/>
        <v>1.4E-2</v>
      </c>
      <c r="DA219" s="66" t="str">
        <f t="shared" si="108"/>
        <v>x̅</v>
      </c>
    </row>
    <row r="220" spans="1:105" ht="16" x14ac:dyDescent="0.2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M220" s="5"/>
      <c r="N220" s="5"/>
      <c r="O220" s="5"/>
      <c r="P220" s="5"/>
      <c r="Q220" s="5"/>
      <c r="R220" s="5"/>
      <c r="S220" s="10"/>
      <c r="T220" s="5"/>
      <c r="U220" s="6"/>
      <c r="V220" s="6"/>
      <c r="W220" s="6"/>
      <c r="X220" s="5"/>
      <c r="Y220" s="66">
        <v>1.1666666666666643</v>
      </c>
      <c r="Z220" s="66">
        <v>1.4E-2</v>
      </c>
      <c r="AA220" s="66">
        <f t="shared" si="104"/>
        <v>1.4E-2</v>
      </c>
      <c r="AB220" s="66" t="str">
        <f t="shared" si="105"/>
        <v>x̅</v>
      </c>
      <c r="AC220" s="5"/>
      <c r="AD220" s="3">
        <v>85</v>
      </c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BM220" s="108" t="s">
        <v>97</v>
      </c>
      <c r="BN220" s="20">
        <f>BN219</f>
        <v>30</v>
      </c>
      <c r="BO220" s="93" t="s">
        <v>78</v>
      </c>
      <c r="BP220" s="16" t="s">
        <v>73</v>
      </c>
      <c r="BQ220" s="16" t="s">
        <v>87</v>
      </c>
      <c r="BR220" s="17">
        <f>BR219</f>
        <v>80</v>
      </c>
      <c r="BS220" s="17">
        <f>BS219</f>
        <v>0.44824049374179142</v>
      </c>
      <c r="BT220" s="17">
        <f>BU220*BS220+BR220</f>
        <v>80.916754744604916</v>
      </c>
      <c r="BU220" s="18">
        <f>_xlfn.T.INV(1-BV220,BN220-1)</f>
        <v>2.0452296421327034</v>
      </c>
      <c r="BV220" s="25">
        <f>BR202/2</f>
        <v>2.5000000000000001E-2</v>
      </c>
      <c r="BX220" s="3">
        <v>80</v>
      </c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9"/>
      <c r="CL220" s="5"/>
      <c r="CM220" s="5"/>
      <c r="CN220" s="5"/>
      <c r="CO220" s="5"/>
      <c r="CP220" s="5"/>
      <c r="CQ220" s="5"/>
      <c r="CR220" s="10"/>
      <c r="CS220" s="5"/>
      <c r="CT220" s="6"/>
      <c r="CU220" s="6"/>
      <c r="CV220" s="6"/>
      <c r="CW220" s="5"/>
      <c r="CX220" s="66">
        <v>0.83333333333333093</v>
      </c>
      <c r="CY220" s="66">
        <v>1.4E-2</v>
      </c>
      <c r="CZ220" s="66">
        <f t="shared" si="107"/>
        <v>1.4E-2</v>
      </c>
      <c r="DA220" s="66" t="str">
        <f t="shared" si="108"/>
        <v>x̅</v>
      </c>
    </row>
    <row r="221" spans="1:105" ht="16" x14ac:dyDescent="0.2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M221" s="5"/>
      <c r="N221" s="5"/>
      <c r="O221" s="5"/>
      <c r="P221" s="5"/>
      <c r="Q221" s="5"/>
      <c r="R221" s="5"/>
      <c r="S221" s="10"/>
      <c r="T221" s="5"/>
      <c r="U221" s="6"/>
      <c r="V221" s="6"/>
      <c r="W221" s="6"/>
      <c r="X221" s="5"/>
      <c r="Y221" s="66">
        <v>1.3333333333333313</v>
      </c>
      <c r="Z221" s="66">
        <v>1.4E-2</v>
      </c>
      <c r="AA221" s="66">
        <f t="shared" si="104"/>
        <v>1.4E-2</v>
      </c>
      <c r="AB221" s="66" t="str">
        <f t="shared" si="105"/>
        <v>x̅</v>
      </c>
      <c r="AC221" s="5"/>
      <c r="AD221" s="3">
        <v>80</v>
      </c>
      <c r="AE221" s="5"/>
      <c r="AF221" s="123" t="s">
        <v>99</v>
      </c>
      <c r="AG221" s="5"/>
      <c r="AH221" s="5"/>
      <c r="AI221" s="13" t="s">
        <v>0</v>
      </c>
      <c r="AJ221" s="13" t="s">
        <v>103</v>
      </c>
      <c r="AK221" s="87" t="s">
        <v>104</v>
      </c>
      <c r="AL221" s="87" t="s">
        <v>15</v>
      </c>
      <c r="AM221" s="88" t="s">
        <v>77</v>
      </c>
      <c r="AN221" s="88" t="s">
        <v>16</v>
      </c>
      <c r="BM221" s="107"/>
      <c r="BN221" s="9"/>
      <c r="BO221" s="9"/>
      <c r="BP221" s="9"/>
      <c r="BQ221" s="9"/>
      <c r="BR221" s="9"/>
      <c r="BS221" s="9"/>
      <c r="BT221" s="9"/>
      <c r="BU221" s="9"/>
      <c r="BV221" s="9"/>
      <c r="BX221" s="3">
        <v>81</v>
      </c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9"/>
      <c r="CL221" s="5"/>
      <c r="CM221" s="5"/>
      <c r="CN221" s="5"/>
      <c r="CO221" s="5"/>
      <c r="CP221" s="5"/>
      <c r="CQ221" s="5"/>
      <c r="CR221" s="10"/>
      <c r="CS221" s="5"/>
      <c r="CT221" s="6"/>
      <c r="CU221" s="6"/>
      <c r="CV221" s="6"/>
      <c r="CW221" s="5"/>
      <c r="CX221" s="66">
        <v>1.1666666666666643</v>
      </c>
      <c r="CY221" s="66">
        <v>1.4E-2</v>
      </c>
      <c r="CZ221" s="66">
        <f t="shared" si="107"/>
        <v>1.4E-2</v>
      </c>
      <c r="DA221" s="66" t="str">
        <f t="shared" si="108"/>
        <v>x̅</v>
      </c>
    </row>
    <row r="222" spans="1:105" ht="16" x14ac:dyDescent="0.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M222" s="5"/>
      <c r="N222" s="5"/>
      <c r="O222" s="5"/>
      <c r="P222" s="5"/>
      <c r="Q222" s="5"/>
      <c r="R222" s="5"/>
      <c r="S222" s="10"/>
      <c r="T222" s="5"/>
      <c r="U222" s="6"/>
      <c r="V222" s="6"/>
      <c r="W222" s="6"/>
      <c r="X222" s="5"/>
      <c r="Y222" s="66">
        <v>1.4999999999999982</v>
      </c>
      <c r="Z222" s="66">
        <v>1.4E-2</v>
      </c>
      <c r="AA222" s="66">
        <f t="shared" si="104"/>
        <v>1.4E-2</v>
      </c>
      <c r="AB222" s="66" t="str">
        <f t="shared" si="105"/>
        <v>x̅</v>
      </c>
      <c r="AC222" s="5"/>
      <c r="AD222" s="3">
        <v>82</v>
      </c>
      <c r="AE222" s="5"/>
      <c r="AF222" s="14" t="s">
        <v>17</v>
      </c>
      <c r="AG222" s="13" t="s">
        <v>95</v>
      </c>
      <c r="AH222" s="12" t="s">
        <v>59</v>
      </c>
      <c r="AI222" s="15" t="s">
        <v>72</v>
      </c>
      <c r="AJ222" s="15" t="s">
        <v>134</v>
      </c>
      <c r="AK222" s="15" t="s">
        <v>68</v>
      </c>
      <c r="AL222" s="15" t="str">
        <f>IF(ISNUMBER(SEARCH("pop",$AG$223)),"raw value","raw CV &lt;&lt;")</f>
        <v>raw CV &lt;&lt;</v>
      </c>
      <c r="AM222" s="15" t="str">
        <f>IF(ISNUMBER(SEARCH("pop",$AG$223)),"z score","&lt;&lt; standardized CV")</f>
        <v>&lt;&lt; standardized CV</v>
      </c>
      <c r="AN222" s="15" t="str">
        <f>IF(ISNUMBER(SEARCH("pop",$AG$223)),"probability of x","&lt;&lt; probability")</f>
        <v>&lt;&lt; probability</v>
      </c>
      <c r="BM222" s="95"/>
      <c r="BN222" s="1" t="s">
        <v>100</v>
      </c>
      <c r="BO222" s="9"/>
      <c r="BP222" s="9"/>
      <c r="BQ222" s="15" t="s">
        <v>72</v>
      </c>
      <c r="BR222" s="15" t="s">
        <v>134</v>
      </c>
      <c r="BS222" s="15" t="s">
        <v>68</v>
      </c>
      <c r="BT222" s="15" t="str">
        <f>IF(ISNUMBER(SEARCH("pop",$BO$219)),"value","raw sample mean &gt;&gt;")</f>
        <v>raw sample mean &gt;&gt;</v>
      </c>
      <c r="BU222" s="15" t="str">
        <f>IF(ISNUMBER(SEARCH("pop",$BO$219)),"z score","standardized test stat &gt;&gt;")</f>
        <v>standardized test stat &gt;&gt;</v>
      </c>
      <c r="BV222" s="15" t="str">
        <f>IF(ISNUMBER(SEARCH("pop",$BO$219)),"probability of x","&gt;&gt; probability")</f>
        <v>&gt;&gt; probability</v>
      </c>
      <c r="BX222" s="3">
        <v>82</v>
      </c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9"/>
      <c r="CL222" s="5"/>
      <c r="CM222" s="5"/>
      <c r="CN222" s="5"/>
      <c r="CO222" s="5"/>
      <c r="CP222" s="5"/>
      <c r="CQ222" s="5"/>
      <c r="CR222" s="10"/>
      <c r="CS222" s="5"/>
      <c r="CT222" s="6"/>
      <c r="CU222" s="6"/>
      <c r="CV222" s="6"/>
      <c r="CW222" s="5"/>
      <c r="CX222" s="66">
        <v>1.3333333333333313</v>
      </c>
      <c r="CY222" s="66">
        <v>1.4E-2</v>
      </c>
      <c r="CZ222" s="66">
        <f t="shared" si="107"/>
        <v>1.4E-2</v>
      </c>
      <c r="DA222" s="66" t="str">
        <f t="shared" si="108"/>
        <v>x̅</v>
      </c>
    </row>
    <row r="223" spans="1:105" ht="16" x14ac:dyDescent="0.2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M223" s="5"/>
      <c r="N223" s="5"/>
      <c r="O223" s="5"/>
      <c r="P223" s="5"/>
      <c r="Q223" s="5"/>
      <c r="R223" s="5"/>
      <c r="S223" s="10"/>
      <c r="T223" s="5"/>
      <c r="U223" s="6"/>
      <c r="V223" s="6"/>
      <c r="W223" s="6"/>
      <c r="X223" s="5"/>
      <c r="Y223" s="66">
        <v>1.6666666666666652</v>
      </c>
      <c r="Z223" s="66">
        <v>1.4E-2</v>
      </c>
      <c r="AA223" s="66">
        <f t="shared" si="104"/>
        <v>1.4E-2</v>
      </c>
      <c r="AB223" s="66" t="str">
        <f t="shared" si="105"/>
        <v>x̅</v>
      </c>
      <c r="AC223" s="5"/>
      <c r="AD223" s="3">
        <v>81</v>
      </c>
      <c r="AE223" s="108" t="s">
        <v>96</v>
      </c>
      <c r="AF223" s="20">
        <f>AJ204</f>
        <v>30</v>
      </c>
      <c r="AG223" s="93" t="s">
        <v>78</v>
      </c>
      <c r="AH223" s="16" t="s">
        <v>73</v>
      </c>
      <c r="AI223" s="16" t="s">
        <v>86</v>
      </c>
      <c r="AJ223" s="17">
        <v>80</v>
      </c>
      <c r="AK223" s="17">
        <f>AK206/SQRT(AF223)</f>
        <v>0.44824049374179142</v>
      </c>
      <c r="AL223" s="17">
        <f>AM223*AK223+AJ223</f>
        <v>79.083245255395084</v>
      </c>
      <c r="AM223" s="18">
        <f>_xlfn.T.INV(AN223,AF223-1)</f>
        <v>-2.0452296421327048</v>
      </c>
      <c r="AN223" s="19">
        <f>AJ206/2</f>
        <v>2.5000000000000001E-2</v>
      </c>
      <c r="BM223" s="95" t="s">
        <v>98</v>
      </c>
      <c r="BN223" s="20">
        <f>BN219</f>
        <v>30</v>
      </c>
      <c r="BO223" s="93" t="s">
        <v>78</v>
      </c>
      <c r="BP223" s="16" t="s">
        <v>74</v>
      </c>
      <c r="BQ223" s="16" t="s">
        <v>21</v>
      </c>
      <c r="BR223" s="17">
        <f>BR219</f>
        <v>80</v>
      </c>
      <c r="BS223" s="17">
        <f>BS219</f>
        <v>0.44824049374179142</v>
      </c>
      <c r="BT223" s="17">
        <f>BS200</f>
        <v>81.2</v>
      </c>
      <c r="BU223" s="18">
        <f>(BT223-BR223)/BS223</f>
        <v>2.6771342990070459</v>
      </c>
      <c r="BV223" s="19">
        <f>_xlfn.T.DIST.RT(BU223,BN223-1)</f>
        <v>6.046112395887167E-3</v>
      </c>
      <c r="BX223" s="3">
        <v>79</v>
      </c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9"/>
      <c r="CL223" s="5"/>
      <c r="CM223" s="5"/>
      <c r="CN223" s="5"/>
      <c r="CO223" s="5"/>
      <c r="CP223" s="5"/>
      <c r="CQ223" s="5"/>
      <c r="CR223" s="10"/>
      <c r="CS223" s="5"/>
      <c r="CT223" s="6"/>
      <c r="CU223" s="6"/>
      <c r="CV223" s="6"/>
      <c r="CW223" s="5"/>
      <c r="CX223" s="66">
        <v>1.4999999999999982</v>
      </c>
      <c r="CY223" s="66">
        <v>1.4E-2</v>
      </c>
      <c r="CZ223" s="66">
        <f t="shared" si="107"/>
        <v>1.4E-2</v>
      </c>
      <c r="DA223" s="66" t="str">
        <f t="shared" si="108"/>
        <v>x̅</v>
      </c>
    </row>
    <row r="224" spans="1:105" ht="16" x14ac:dyDescent="0.2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10"/>
      <c r="T224" s="5"/>
      <c r="U224" s="6"/>
      <c r="V224" s="6"/>
      <c r="W224" s="6"/>
      <c r="X224" s="5"/>
      <c r="Y224" s="66">
        <v>1.8333333333333321</v>
      </c>
      <c r="Z224" s="66">
        <v>1.4E-2</v>
      </c>
      <c r="AA224" s="66">
        <f t="shared" si="104"/>
        <v>1.4E-2</v>
      </c>
      <c r="AB224" s="66" t="str">
        <f t="shared" si="105"/>
        <v>x̅</v>
      </c>
      <c r="AC224" s="5"/>
      <c r="AD224" s="3">
        <v>83</v>
      </c>
      <c r="AE224" s="108" t="s">
        <v>97</v>
      </c>
      <c r="AF224" s="20">
        <f>AF223</f>
        <v>30</v>
      </c>
      <c r="AG224" s="93" t="s">
        <v>78</v>
      </c>
      <c r="AH224" s="16" t="s">
        <v>73</v>
      </c>
      <c r="AI224" s="16" t="s">
        <v>87</v>
      </c>
      <c r="AJ224" s="17">
        <f>AJ223</f>
        <v>80</v>
      </c>
      <c r="AK224" s="17">
        <f>AK223</f>
        <v>0.44824049374179142</v>
      </c>
      <c r="AL224" s="17">
        <f>AM224*AK224+AJ224</f>
        <v>80.916754744604916</v>
      </c>
      <c r="AM224" s="18">
        <f>_xlfn.T.INV(1-AN224,AF224-1)</f>
        <v>2.0452296421327034</v>
      </c>
      <c r="AN224" s="25">
        <f>AJ206/2</f>
        <v>2.5000000000000001E-2</v>
      </c>
      <c r="BM224" s="11"/>
      <c r="BN224" s="5"/>
      <c r="BO224" s="23"/>
      <c r="BP224" s="22"/>
      <c r="BQ224" s="22"/>
      <c r="BR224" s="22"/>
      <c r="BS224" s="22"/>
      <c r="BT224" s="22"/>
      <c r="BU224" s="22"/>
      <c r="BV224" s="22"/>
      <c r="BX224" s="3">
        <v>84</v>
      </c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9"/>
      <c r="CL224" s="5"/>
      <c r="CM224" s="5"/>
      <c r="CN224" s="5"/>
      <c r="CO224" s="5"/>
      <c r="CP224" s="5"/>
      <c r="CQ224" s="5"/>
      <c r="CR224" s="10"/>
      <c r="CS224" s="5"/>
      <c r="CT224" s="6"/>
      <c r="CU224" s="6"/>
      <c r="CV224" s="6"/>
      <c r="CW224" s="5"/>
      <c r="CX224" s="66">
        <v>1.6666666666666652</v>
      </c>
      <c r="CY224" s="66">
        <v>1.4E-2</v>
      </c>
      <c r="CZ224" s="66">
        <f t="shared" si="107"/>
        <v>1.4E-2</v>
      </c>
      <c r="DA224" s="66" t="str">
        <f t="shared" si="108"/>
        <v>x̅</v>
      </c>
    </row>
    <row r="225" spans="1:105" ht="16" x14ac:dyDescent="0.2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/>
      <c r="T225" s="5"/>
      <c r="U225" s="6"/>
      <c r="V225" s="6"/>
      <c r="W225" s="6"/>
      <c r="X225" s="5"/>
      <c r="Y225" s="66">
        <v>2.1666666666666652</v>
      </c>
      <c r="Z225" s="66">
        <v>1.4E-2</v>
      </c>
      <c r="AA225" s="66">
        <f t="shared" si="104"/>
        <v>1.4E-2</v>
      </c>
      <c r="AB225" s="66" t="str">
        <f t="shared" si="105"/>
        <v>x̅</v>
      </c>
      <c r="AC225" s="5"/>
      <c r="AD225" s="3">
        <v>80</v>
      </c>
      <c r="AE225" s="107"/>
      <c r="AF225" s="9"/>
      <c r="AG225" s="9"/>
      <c r="AH225" s="9"/>
      <c r="AI225" s="9"/>
      <c r="AJ225" s="9"/>
      <c r="AK225" s="9"/>
      <c r="AL225" s="9"/>
      <c r="AM225" s="9"/>
      <c r="AN225" s="9"/>
      <c r="BM225" s="5"/>
      <c r="BN225" s="5"/>
      <c r="BO225" s="5"/>
      <c r="BP225" s="5"/>
      <c r="BQ225" s="5"/>
      <c r="BR225" s="5"/>
      <c r="BS225" s="5"/>
      <c r="BT225" s="5"/>
      <c r="BU225" s="120"/>
      <c r="BV225" s="121"/>
      <c r="BX225" s="3">
        <v>81</v>
      </c>
      <c r="BZ225" s="5"/>
      <c r="CA225" s="5"/>
      <c r="CB225" s="5"/>
      <c r="CC225" s="5"/>
      <c r="CD225" s="5"/>
      <c r="CE225" s="5"/>
      <c r="CF225" s="5"/>
      <c r="CG225" s="5"/>
      <c r="CH225" s="5"/>
      <c r="CI225" s="5"/>
      <c r="CJ225" s="5"/>
      <c r="CK225" s="5"/>
      <c r="CL225" s="5"/>
      <c r="CM225" s="5"/>
      <c r="CN225" s="5"/>
      <c r="CO225" s="5"/>
      <c r="CP225" s="5"/>
      <c r="CQ225" s="5"/>
      <c r="CR225" s="10"/>
      <c r="CS225" s="5"/>
      <c r="CT225" s="6"/>
      <c r="CU225" s="6"/>
      <c r="CV225" s="6"/>
      <c r="CW225" s="5"/>
      <c r="CX225" s="66">
        <v>1.8333333333333321</v>
      </c>
      <c r="CY225" s="66">
        <v>1.4E-2</v>
      </c>
      <c r="CZ225" s="66">
        <f t="shared" si="107"/>
        <v>1.4E-2</v>
      </c>
      <c r="DA225" s="66" t="str">
        <f t="shared" si="108"/>
        <v>x̅</v>
      </c>
    </row>
    <row r="226" spans="1:105" ht="16" x14ac:dyDescent="0.2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/>
      <c r="T226" s="22"/>
      <c r="U226" s="21"/>
      <c r="V226" s="21"/>
      <c r="W226" s="21"/>
      <c r="X226" s="22"/>
      <c r="Y226" s="66">
        <v>2.3333333333333313</v>
      </c>
      <c r="Z226" s="66">
        <v>1.4E-2</v>
      </c>
      <c r="AA226" s="66">
        <f t="shared" si="104"/>
        <v>1.4E-2</v>
      </c>
      <c r="AB226" s="66" t="str">
        <f t="shared" si="105"/>
        <v>x̅</v>
      </c>
      <c r="AC226" s="22"/>
      <c r="AD226" s="3">
        <v>81</v>
      </c>
      <c r="AE226" s="95"/>
      <c r="AF226" s="1" t="s">
        <v>100</v>
      </c>
      <c r="AG226" s="9"/>
      <c r="AH226" s="9"/>
      <c r="AI226" s="15" t="s">
        <v>72</v>
      </c>
      <c r="AJ226" s="15" t="s">
        <v>134</v>
      </c>
      <c r="AK226" s="15" t="s">
        <v>68</v>
      </c>
      <c r="AL226" s="15" t="str">
        <f>IF(ISNUMBER(SEARCH("pop",$AG$223)),"value","raw sample mean &gt;&gt;")</f>
        <v>raw sample mean &gt;&gt;</v>
      </c>
      <c r="AM226" s="15" t="str">
        <f>IF(ISNUMBER(SEARCH("pop",$AG$223)),"z score","standardized test stat &gt;&gt;")</f>
        <v>standardized test stat &gt;&gt;</v>
      </c>
      <c r="AN226" s="15" t="str">
        <f>IF(ISNUMBER(SEARCH("pop",$AG$223)),"probability of x","&gt;&gt; probability")</f>
        <v>&gt;&gt; probability</v>
      </c>
      <c r="BM226" s="5"/>
      <c r="BN226" s="5"/>
      <c r="BX226" s="3">
        <v>80</v>
      </c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S226" s="5"/>
      <c r="CT226" s="6"/>
      <c r="CU226" s="6"/>
      <c r="CV226" s="6"/>
      <c r="CW226" s="5"/>
      <c r="CX226" s="66">
        <v>2.1666666666666652</v>
      </c>
      <c r="CY226" s="66">
        <v>1.4E-2</v>
      </c>
      <c r="CZ226" s="66">
        <f t="shared" si="107"/>
        <v>1.4E-2</v>
      </c>
      <c r="DA226" s="66" t="str">
        <f t="shared" si="108"/>
        <v>x̅</v>
      </c>
    </row>
    <row r="227" spans="1:105" ht="16" x14ac:dyDescent="0.2">
      <c r="S227"/>
      <c r="T227" s="9"/>
      <c r="W227" s="7"/>
      <c r="Y227" s="66">
        <v>-1.8333333333333366</v>
      </c>
      <c r="Z227" s="66">
        <v>3.7999999999999999E-2</v>
      </c>
      <c r="AA227" s="66">
        <f t="shared" si="104"/>
        <v>3.7999999999999999E-2</v>
      </c>
      <c r="AB227" s="66" t="str">
        <f t="shared" si="105"/>
        <v>x̅</v>
      </c>
      <c r="AC227" s="9"/>
      <c r="AD227" s="3">
        <v>82</v>
      </c>
      <c r="AE227" s="95" t="s">
        <v>98</v>
      </c>
      <c r="AF227" s="20">
        <f>AF223</f>
        <v>30</v>
      </c>
      <c r="AG227" s="93" t="s">
        <v>78</v>
      </c>
      <c r="AH227" s="16" t="s">
        <v>74</v>
      </c>
      <c r="AI227" s="16" t="s">
        <v>21</v>
      </c>
      <c r="AJ227" s="17">
        <f>AJ223</f>
        <v>80</v>
      </c>
      <c r="AK227" s="17">
        <f>AK223</f>
        <v>0.44824049374179142</v>
      </c>
      <c r="AL227" s="17">
        <f>AK204</f>
        <v>81.2</v>
      </c>
      <c r="AM227" s="18">
        <f>(AL227-AJ227)/AK227</f>
        <v>2.6771342990070459</v>
      </c>
      <c r="AN227" s="19">
        <f>_xlfn.T.DIST.RT(AM227,AF227-1)</f>
        <v>6.046112395887167E-3</v>
      </c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S227" s="22"/>
      <c r="CT227" s="21"/>
      <c r="CU227" s="21"/>
      <c r="CV227" s="21"/>
      <c r="CW227" s="22"/>
      <c r="CX227" s="66">
        <v>2.3333333333333313</v>
      </c>
      <c r="CY227" s="66">
        <v>1.4E-2</v>
      </c>
      <c r="CZ227" s="66">
        <f t="shared" si="107"/>
        <v>1.4E-2</v>
      </c>
      <c r="DA227" s="66" t="str">
        <f t="shared" si="108"/>
        <v>x̅</v>
      </c>
    </row>
    <row r="228" spans="1:105" ht="16" x14ac:dyDescent="0.2">
      <c r="T228" s="9"/>
      <c r="W228" s="7"/>
      <c r="Y228" s="66">
        <v>-1.6666666666666696</v>
      </c>
      <c r="Z228" s="66">
        <v>3.7999999999999999E-2</v>
      </c>
      <c r="AA228" s="66">
        <f t="shared" si="104"/>
        <v>3.7999999999999999E-2</v>
      </c>
      <c r="AB228" s="66" t="str">
        <f t="shared" si="105"/>
        <v>x̅</v>
      </c>
      <c r="AC228" s="9"/>
      <c r="AD228" s="3">
        <v>79</v>
      </c>
      <c r="AE228" s="11"/>
      <c r="AF228" s="5"/>
      <c r="AG228" s="23"/>
      <c r="AH228" s="22"/>
      <c r="AI228" s="22"/>
      <c r="AJ228" s="22"/>
      <c r="AK228" s="22"/>
      <c r="AL228" s="22"/>
      <c r="AM228" s="22"/>
      <c r="AN228" s="22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  <c r="CK228" s="9"/>
      <c r="CL228" s="9"/>
      <c r="CM228" s="9"/>
      <c r="CN228" s="9"/>
      <c r="CO228" s="9"/>
      <c r="CP228" s="9"/>
      <c r="CQ228" s="9"/>
      <c r="CS228" s="9"/>
      <c r="CT228" s="7"/>
      <c r="CU228" s="7"/>
      <c r="CV228" s="7"/>
      <c r="CW228" s="9"/>
      <c r="CX228" s="66">
        <v>-1.8333333333333366</v>
      </c>
      <c r="CY228" s="66">
        <v>3.7999999999999999E-2</v>
      </c>
      <c r="CZ228" s="66">
        <f t="shared" si="107"/>
        <v>3.7999999999999999E-2</v>
      </c>
      <c r="DA228" s="66" t="str">
        <f t="shared" si="108"/>
        <v>x̅</v>
      </c>
    </row>
    <row r="229" spans="1:105" ht="16" x14ac:dyDescent="0.2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10"/>
      <c r="T229" s="5"/>
      <c r="U229" s="6"/>
      <c r="V229" s="6"/>
      <c r="W229" s="6"/>
      <c r="X229" s="5"/>
      <c r="Y229" s="66">
        <v>-1.5000000000000027</v>
      </c>
      <c r="Z229" s="66">
        <v>3.7999999999999999E-2</v>
      </c>
      <c r="AA229" s="66">
        <f t="shared" si="104"/>
        <v>3.7999999999999999E-2</v>
      </c>
      <c r="AB229" s="66" t="str">
        <f t="shared" si="105"/>
        <v>x̅</v>
      </c>
      <c r="AC229" s="5"/>
      <c r="AD229" s="3">
        <v>84</v>
      </c>
      <c r="AE229" s="5"/>
      <c r="AF229" s="5"/>
      <c r="AG229" s="5"/>
      <c r="AH229" s="5"/>
      <c r="AI229" s="5"/>
      <c r="AJ229" s="5"/>
      <c r="AK229" s="5"/>
      <c r="AL229" s="5"/>
      <c r="AM229" s="120"/>
      <c r="AN229" s="121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  <c r="CK229" s="9"/>
      <c r="CL229" s="9"/>
      <c r="CM229" s="9"/>
      <c r="CN229" s="9"/>
      <c r="CO229" s="9"/>
      <c r="CP229" s="9"/>
      <c r="CQ229" s="9"/>
      <c r="CR229" s="9"/>
      <c r="CS229" s="9"/>
      <c r="CT229" s="7"/>
      <c r="CU229" s="7"/>
      <c r="CV229" s="7"/>
      <c r="CW229" s="9"/>
      <c r="CX229" s="66">
        <v>-1.6666666666666696</v>
      </c>
      <c r="CY229" s="66">
        <v>3.7999999999999999E-2</v>
      </c>
      <c r="CZ229" s="66">
        <f t="shared" si="107"/>
        <v>3.7999999999999999E-2</v>
      </c>
      <c r="DA229" s="66" t="str">
        <f t="shared" si="108"/>
        <v>x̅</v>
      </c>
    </row>
    <row r="230" spans="1:105" ht="16" x14ac:dyDescent="0.2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4"/>
      <c r="T230" s="22"/>
      <c r="U230" s="21"/>
      <c r="V230" s="21"/>
      <c r="W230" s="21"/>
      <c r="X230" s="22"/>
      <c r="Y230" s="66">
        <v>-1.3333333333333357</v>
      </c>
      <c r="Z230" s="66">
        <v>3.7999999999999999E-2</v>
      </c>
      <c r="AA230" s="66">
        <f t="shared" si="104"/>
        <v>3.7999999999999999E-2</v>
      </c>
      <c r="AB230" s="66" t="str">
        <f t="shared" si="105"/>
        <v>x̅</v>
      </c>
      <c r="AC230" s="22"/>
      <c r="AD230" s="3">
        <v>81</v>
      </c>
      <c r="AE230" s="5"/>
      <c r="AF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10"/>
      <c r="CS230" s="5"/>
      <c r="CT230" s="6"/>
      <c r="CU230" s="6"/>
      <c r="CV230" s="6"/>
      <c r="CW230" s="5"/>
      <c r="CX230" s="66">
        <v>-1.5000000000000027</v>
      </c>
      <c r="CY230" s="66">
        <v>3.7999999999999999E-2</v>
      </c>
      <c r="CZ230" s="66">
        <f t="shared" si="107"/>
        <v>3.7999999999999999E-2</v>
      </c>
      <c r="DA230" s="66" t="str">
        <f t="shared" si="108"/>
        <v>x̅</v>
      </c>
    </row>
    <row r="231" spans="1:105" ht="16" x14ac:dyDescent="0.2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/>
      <c r="M231" s="22"/>
      <c r="N231" s="22"/>
      <c r="O231" s="5"/>
      <c r="P231" s="5"/>
      <c r="Q231" s="5"/>
      <c r="R231" s="5"/>
      <c r="S231" s="10"/>
      <c r="T231" s="5"/>
      <c r="U231" s="6"/>
      <c r="V231" s="6"/>
      <c r="W231" s="6"/>
      <c r="X231" s="5"/>
      <c r="Y231" s="66">
        <v>-1.1666666666666687</v>
      </c>
      <c r="Z231" s="66">
        <v>3.7999999999999999E-2</v>
      </c>
      <c r="AA231" s="66">
        <f t="shared" si="104"/>
        <v>3.7999999999999999E-2</v>
      </c>
      <c r="AB231" s="66" t="str">
        <f t="shared" si="105"/>
        <v>x̅</v>
      </c>
      <c r="AC231" s="5"/>
      <c r="AD231" s="3">
        <v>80</v>
      </c>
      <c r="AE231" s="5"/>
      <c r="AF231" s="5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4"/>
      <c r="CS231" s="22"/>
      <c r="CT231" s="21"/>
      <c r="CU231" s="21"/>
      <c r="CV231" s="21"/>
      <c r="CW231" s="22"/>
      <c r="CX231" s="66">
        <v>-1.3333333333333357</v>
      </c>
      <c r="CY231" s="66">
        <v>3.7999999999999999E-2</v>
      </c>
      <c r="CZ231" s="66">
        <f t="shared" si="107"/>
        <v>3.7999999999999999E-2</v>
      </c>
      <c r="DA231" s="66" t="str">
        <f t="shared" si="108"/>
        <v>x̅</v>
      </c>
    </row>
    <row r="232" spans="1:105" ht="16" x14ac:dyDescent="0.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120"/>
      <c r="M232" s="5"/>
      <c r="N232" s="5"/>
      <c r="O232" s="5"/>
      <c r="P232" s="5"/>
      <c r="Q232" s="5"/>
      <c r="R232" s="5"/>
      <c r="S232" s="10"/>
      <c r="T232" s="5"/>
      <c r="U232" s="6"/>
      <c r="V232" s="6"/>
      <c r="W232" s="6"/>
      <c r="X232" s="5"/>
      <c r="Y232" s="66">
        <v>-0.83333333333333526</v>
      </c>
      <c r="Z232" s="66">
        <v>3.7999999999999999E-2</v>
      </c>
      <c r="AA232" s="66">
        <f t="shared" si="104"/>
        <v>3.7999999999999999E-2</v>
      </c>
      <c r="AB232" s="66" t="str">
        <f t="shared" si="105"/>
        <v>x̅</v>
      </c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L232" s="22"/>
      <c r="CM232" s="22"/>
      <c r="CN232" s="5"/>
      <c r="CO232" s="5"/>
      <c r="CP232" s="5"/>
      <c r="CQ232" s="5"/>
      <c r="CR232" s="10"/>
      <c r="CS232" s="5"/>
      <c r="CT232" s="6"/>
      <c r="CU232" s="6"/>
      <c r="CV232" s="6"/>
      <c r="CW232" s="5"/>
      <c r="CX232" s="66">
        <v>-1.1666666666666687</v>
      </c>
      <c r="CY232" s="66">
        <v>3.7999999999999999E-2</v>
      </c>
      <c r="CZ232" s="66">
        <f t="shared" si="107"/>
        <v>3.7999999999999999E-2</v>
      </c>
      <c r="DA232" s="66" t="str">
        <f t="shared" si="108"/>
        <v>x̅</v>
      </c>
    </row>
    <row r="233" spans="1:105" ht="16" x14ac:dyDescent="0.2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/>
      <c r="M233"/>
      <c r="N233"/>
      <c r="O233"/>
      <c r="P233"/>
      <c r="Q233"/>
      <c r="R233" s="5"/>
      <c r="S233" s="10"/>
      <c r="T233" s="5"/>
      <c r="U233" s="6"/>
      <c r="V233" s="6"/>
      <c r="W233" s="6"/>
      <c r="X233" s="5"/>
      <c r="Y233" s="66">
        <v>-0.66666666666666874</v>
      </c>
      <c r="Z233" s="66">
        <v>3.7999999999999999E-2</v>
      </c>
      <c r="AA233" s="66">
        <f t="shared" si="104"/>
        <v>3.7999999999999999E-2</v>
      </c>
      <c r="AB233" s="66" t="str">
        <f t="shared" si="105"/>
        <v>x̅</v>
      </c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120"/>
      <c r="CL233" s="5"/>
      <c r="CM233" s="5"/>
      <c r="CN233" s="5"/>
      <c r="CO233" s="5"/>
      <c r="CP233" s="5"/>
      <c r="CQ233" s="5"/>
      <c r="CR233" s="10"/>
      <c r="CS233" s="5"/>
      <c r="CT233" s="6"/>
      <c r="CU233" s="6"/>
      <c r="CV233" s="6"/>
      <c r="CW233" s="5"/>
      <c r="CX233" s="66">
        <v>-0.83333333333333526</v>
      </c>
      <c r="CY233" s="66">
        <v>3.7999999999999999E-2</v>
      </c>
      <c r="CZ233" s="66">
        <f t="shared" si="107"/>
        <v>3.7999999999999999E-2</v>
      </c>
      <c r="DA233" s="66" t="str">
        <f t="shared" si="108"/>
        <v>x̅</v>
      </c>
    </row>
    <row r="234" spans="1:105" ht="16" x14ac:dyDescent="0.2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/>
      <c r="M234"/>
      <c r="N234"/>
      <c r="O234"/>
      <c r="P234"/>
      <c r="Q234"/>
      <c r="R234" s="5"/>
      <c r="S234" s="10"/>
      <c r="T234" s="5"/>
      <c r="U234" s="6"/>
      <c r="V234" s="6"/>
      <c r="W234" s="6"/>
      <c r="X234" s="5"/>
      <c r="Y234" s="66">
        <v>-0.50000000000000222</v>
      </c>
      <c r="Z234" s="66">
        <v>3.7999999999999999E-2</v>
      </c>
      <c r="AA234" s="66">
        <f t="shared" si="104"/>
        <v>3.7999999999999999E-2</v>
      </c>
      <c r="AB234" s="66" t="str">
        <f t="shared" si="105"/>
        <v>x̅</v>
      </c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Q234" s="5"/>
      <c r="CR234" s="10"/>
      <c r="CS234" s="5"/>
      <c r="CT234" s="6"/>
      <c r="CU234" s="6"/>
      <c r="CV234" s="6"/>
      <c r="CW234" s="5"/>
      <c r="CX234" s="66">
        <v>-0.66666666666666874</v>
      </c>
      <c r="CY234" s="66">
        <v>3.7999999999999999E-2</v>
      </c>
      <c r="CZ234" s="66">
        <f t="shared" si="107"/>
        <v>3.7999999999999999E-2</v>
      </c>
      <c r="DA234" s="66" t="str">
        <f t="shared" si="108"/>
        <v>x̅</v>
      </c>
    </row>
    <row r="235" spans="1:105" ht="16" x14ac:dyDescent="0.2">
      <c r="A235" s="5"/>
      <c r="B235" s="6"/>
      <c r="C235" s="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 s="5"/>
      <c r="S235" s="10"/>
      <c r="T235" s="5"/>
      <c r="U235" s="6"/>
      <c r="V235" s="6"/>
      <c r="W235" s="6"/>
      <c r="X235" s="5"/>
      <c r="Y235" s="66">
        <v>-0.33333333333333548</v>
      </c>
      <c r="Z235" s="66">
        <v>3.7999999999999999E-2</v>
      </c>
      <c r="AA235" s="66">
        <f t="shared" ref="AA235:AA266" si="109">IF($AA$201="x",Z235,NA())</f>
        <v>3.7999999999999999E-2</v>
      </c>
      <c r="AB235" s="66" t="str">
        <f t="shared" ref="AB235:AB266" si="110">IF($I$265="","",$I$265)</f>
        <v>x̅</v>
      </c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Q235" s="5"/>
      <c r="CR235" s="10"/>
      <c r="CS235" s="5"/>
      <c r="CT235" s="6"/>
      <c r="CU235" s="6"/>
      <c r="CV235" s="6"/>
      <c r="CW235" s="5"/>
      <c r="CX235" s="66">
        <v>-0.50000000000000222</v>
      </c>
      <c r="CY235" s="66">
        <v>3.7999999999999999E-2</v>
      </c>
      <c r="CZ235" s="66">
        <f t="shared" si="107"/>
        <v>3.7999999999999999E-2</v>
      </c>
      <c r="DA235" s="66" t="str">
        <f t="shared" si="108"/>
        <v>x̅</v>
      </c>
    </row>
    <row r="236" spans="1:105" ht="16" x14ac:dyDescent="0.2">
      <c r="A236" s="5"/>
      <c r="B236" s="6"/>
      <c r="C236" s="5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 s="5"/>
      <c r="S236" s="10"/>
      <c r="T236" s="5"/>
      <c r="U236" s="6"/>
      <c r="V236" s="6"/>
      <c r="W236" s="6"/>
      <c r="X236" s="5"/>
      <c r="Y236" s="66">
        <v>-0.16666666666666879</v>
      </c>
      <c r="Z236" s="66">
        <v>3.7999999999999999E-2</v>
      </c>
      <c r="AA236" s="66">
        <f t="shared" si="109"/>
        <v>3.7999999999999999E-2</v>
      </c>
      <c r="AB236" s="66" t="str">
        <f t="shared" si="110"/>
        <v>x̅</v>
      </c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BZ236" s="5"/>
      <c r="CA236" s="6"/>
      <c r="CB236" s="5"/>
      <c r="CQ236" s="5"/>
      <c r="CR236" s="10"/>
      <c r="CS236" s="5"/>
      <c r="CT236" s="6"/>
      <c r="CU236" s="6"/>
      <c r="CV236" s="6"/>
      <c r="CW236" s="5"/>
      <c r="CX236" s="66">
        <v>-0.33333333333333548</v>
      </c>
      <c r="CY236" s="66">
        <v>3.7999999999999999E-2</v>
      </c>
      <c r="CZ236" s="66">
        <f t="shared" ref="CZ236:CZ267" si="111">IF($CZ$202="x",CY236,NA())</f>
        <v>3.7999999999999999E-2</v>
      </c>
      <c r="DA236" s="66" t="str">
        <f t="shared" ref="DA236:DA267" si="112">IF($CH$266="","",$CH$266)</f>
        <v>x̅</v>
      </c>
    </row>
    <row r="237" spans="1:105" ht="16" x14ac:dyDescent="0.2">
      <c r="A237" s="5"/>
      <c r="B237" s="6"/>
      <c r="C237" s="5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 s="5"/>
      <c r="S237" s="10"/>
      <c r="T237" s="5"/>
      <c r="U237" s="6"/>
      <c r="V237" s="6"/>
      <c r="W237" s="6"/>
      <c r="X237" s="5"/>
      <c r="Y237" s="66">
        <v>0.16666666666666449</v>
      </c>
      <c r="Z237" s="66">
        <v>3.7999999999999999E-2</v>
      </c>
      <c r="AA237" s="66">
        <f t="shared" si="109"/>
        <v>3.7999999999999999E-2</v>
      </c>
      <c r="AB237" s="66" t="str">
        <f t="shared" si="110"/>
        <v>x̅</v>
      </c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BZ237" s="5"/>
      <c r="CA237" s="6"/>
      <c r="CB237" s="5"/>
      <c r="CQ237" s="5"/>
      <c r="CR237" s="10"/>
      <c r="CS237" s="5"/>
      <c r="CT237" s="6"/>
      <c r="CU237" s="6"/>
      <c r="CV237" s="6"/>
      <c r="CW237" s="5"/>
      <c r="CX237" s="66">
        <v>-0.16666666666666879</v>
      </c>
      <c r="CY237" s="66">
        <v>3.7999999999999999E-2</v>
      </c>
      <c r="CZ237" s="66">
        <f t="shared" si="111"/>
        <v>3.7999999999999999E-2</v>
      </c>
      <c r="DA237" s="66" t="str">
        <f t="shared" si="112"/>
        <v>x̅</v>
      </c>
    </row>
    <row r="238" spans="1:105" ht="16" x14ac:dyDescent="0.2">
      <c r="A238" s="5"/>
      <c r="B238" s="6"/>
      <c r="C238" s="5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 s="5"/>
      <c r="S238" s="10"/>
      <c r="T238" s="5"/>
      <c r="U238" s="6"/>
      <c r="V238" s="6"/>
      <c r="W238" s="6"/>
      <c r="X238" s="5"/>
      <c r="Y238" s="66">
        <v>0.33333333333333115</v>
      </c>
      <c r="Z238" s="66">
        <v>3.7999999999999999E-2</v>
      </c>
      <c r="AA238" s="66">
        <f t="shared" si="109"/>
        <v>3.7999999999999999E-2</v>
      </c>
      <c r="AB238" s="66" t="str">
        <f t="shared" si="110"/>
        <v>x̅</v>
      </c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BZ238" s="5"/>
      <c r="CA238" s="6"/>
      <c r="CB238" s="5"/>
      <c r="CQ238" s="5"/>
      <c r="CR238" s="10"/>
      <c r="CS238" s="5"/>
      <c r="CT238" s="6"/>
      <c r="CU238" s="6"/>
      <c r="CV238" s="6"/>
      <c r="CW238" s="5"/>
      <c r="CX238" s="66">
        <v>0.16666666666666449</v>
      </c>
      <c r="CY238" s="66">
        <v>3.7999999999999999E-2</v>
      </c>
      <c r="CZ238" s="66">
        <f t="shared" si="111"/>
        <v>3.7999999999999999E-2</v>
      </c>
      <c r="DA238" s="66" t="str">
        <f t="shared" si="112"/>
        <v>x̅</v>
      </c>
    </row>
    <row r="239" spans="1:105" ht="16" x14ac:dyDescent="0.2">
      <c r="A239" s="5"/>
      <c r="B239" s="6"/>
      <c r="C239" s="5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 s="5"/>
      <c r="S239" s="10"/>
      <c r="T239" s="5"/>
      <c r="U239" s="6"/>
      <c r="V239" s="6"/>
      <c r="W239" s="6"/>
      <c r="X239" s="5"/>
      <c r="Y239" s="66">
        <v>0.49999999999999789</v>
      </c>
      <c r="Z239" s="66">
        <v>3.7999999999999999E-2</v>
      </c>
      <c r="AA239" s="66">
        <f t="shared" si="109"/>
        <v>3.7999999999999999E-2</v>
      </c>
      <c r="AB239" s="66" t="str">
        <f t="shared" si="110"/>
        <v>x̅</v>
      </c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BZ239" s="5"/>
      <c r="CA239" s="6"/>
      <c r="CB239" s="5"/>
      <c r="CQ239" s="5"/>
      <c r="CR239" s="10"/>
      <c r="CS239" s="5"/>
      <c r="CT239" s="6"/>
      <c r="CU239" s="6"/>
      <c r="CV239" s="6"/>
      <c r="CW239" s="5"/>
      <c r="CX239" s="66">
        <v>0.33333333333333115</v>
      </c>
      <c r="CY239" s="66">
        <v>3.7999999999999999E-2</v>
      </c>
      <c r="CZ239" s="66">
        <f t="shared" si="111"/>
        <v>3.7999999999999999E-2</v>
      </c>
      <c r="DA239" s="66" t="str">
        <f t="shared" si="112"/>
        <v>x̅</v>
      </c>
    </row>
    <row r="240" spans="1:105" ht="16" x14ac:dyDescent="0.2">
      <c r="A240" s="5"/>
      <c r="B240" s="6"/>
      <c r="C240" s="5"/>
      <c r="D240" s="7"/>
      <c r="E240" s="5"/>
      <c r="F240" s="5"/>
      <c r="G240" s="5"/>
      <c r="H240" s="5"/>
      <c r="I240" s="7"/>
      <c r="J240" s="5"/>
      <c r="K240" s="5"/>
      <c r="L240"/>
      <c r="M240"/>
      <c r="N240"/>
      <c r="O240"/>
      <c r="P240"/>
      <c r="Q240"/>
      <c r="R240" s="5"/>
      <c r="S240" s="10"/>
      <c r="T240" s="5"/>
      <c r="U240" s="6"/>
      <c r="V240" s="6"/>
      <c r="W240" s="6"/>
      <c r="X240" s="5"/>
      <c r="Y240" s="66">
        <v>0.66666666666666441</v>
      </c>
      <c r="Z240" s="66">
        <v>3.7999999999999999E-2</v>
      </c>
      <c r="AA240" s="66">
        <f t="shared" si="109"/>
        <v>3.7999999999999999E-2</v>
      </c>
      <c r="AB240" s="66" t="str">
        <f t="shared" si="110"/>
        <v>x̅</v>
      </c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BZ240" s="5"/>
      <c r="CA240" s="6"/>
      <c r="CB240" s="5"/>
      <c r="CQ240" s="5"/>
      <c r="CR240" s="10"/>
      <c r="CS240" s="5"/>
      <c r="CT240" s="6"/>
      <c r="CU240" s="6"/>
      <c r="CV240" s="6"/>
      <c r="CW240" s="5"/>
      <c r="CX240" s="66">
        <v>0.49999999999999789</v>
      </c>
      <c r="CY240" s="66">
        <v>3.7999999999999999E-2</v>
      </c>
      <c r="CZ240" s="66">
        <f t="shared" si="111"/>
        <v>3.7999999999999999E-2</v>
      </c>
      <c r="DA240" s="66" t="str">
        <f t="shared" si="112"/>
        <v>x̅</v>
      </c>
    </row>
    <row r="241" spans="1:105" ht="16" x14ac:dyDescent="0.2">
      <c r="A241" s="5"/>
      <c r="B241" s="6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10"/>
      <c r="T241" s="5"/>
      <c r="U241" s="6"/>
      <c r="V241" s="6"/>
      <c r="W241" s="6"/>
      <c r="X241" s="5"/>
      <c r="Y241" s="66">
        <v>0.83333333333333093</v>
      </c>
      <c r="Z241" s="66">
        <v>3.7999999999999999E-2</v>
      </c>
      <c r="AA241" s="66">
        <f t="shared" si="109"/>
        <v>3.7999999999999999E-2</v>
      </c>
      <c r="AB241" s="66" t="str">
        <f t="shared" si="110"/>
        <v>x̅</v>
      </c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BZ241" s="5"/>
      <c r="CA241" s="6"/>
      <c r="CB241" s="5"/>
      <c r="CC241" s="7"/>
      <c r="CD241" s="5"/>
      <c r="CE241" s="5"/>
      <c r="CF241" s="5"/>
      <c r="CG241" s="5"/>
      <c r="CH241" s="7"/>
      <c r="CI241" s="5"/>
      <c r="CJ241" s="5"/>
      <c r="CQ241" s="5"/>
      <c r="CR241" s="10"/>
      <c r="CS241" s="5"/>
      <c r="CT241" s="6"/>
      <c r="CU241" s="6"/>
      <c r="CV241" s="6"/>
      <c r="CW241" s="5"/>
      <c r="CX241" s="66">
        <v>0.66666666666666441</v>
      </c>
      <c r="CY241" s="66">
        <v>3.7999999999999999E-2</v>
      </c>
      <c r="CZ241" s="66">
        <f t="shared" si="111"/>
        <v>3.7999999999999999E-2</v>
      </c>
      <c r="DA241" s="66" t="str">
        <f t="shared" si="112"/>
        <v>x̅</v>
      </c>
    </row>
    <row r="242" spans="1:105" ht="16" x14ac:dyDescent="0.2">
      <c r="A242" s="5"/>
      <c r="B242" s="6"/>
      <c r="C242" s="5"/>
      <c r="D242" s="5"/>
      <c r="E242" s="5"/>
      <c r="F242" s="6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10"/>
      <c r="T242" s="5"/>
      <c r="U242" s="6"/>
      <c r="V242" s="6"/>
      <c r="W242" s="6"/>
      <c r="X242" s="5"/>
      <c r="Y242" s="66">
        <v>1.1666666666666643</v>
      </c>
      <c r="Z242" s="66">
        <v>3.7999999999999999E-2</v>
      </c>
      <c r="AA242" s="66">
        <f t="shared" si="109"/>
        <v>3.7999999999999999E-2</v>
      </c>
      <c r="AB242" s="66" t="str">
        <f t="shared" si="110"/>
        <v>x̅</v>
      </c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BZ242" s="5"/>
      <c r="CA242" s="6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10"/>
      <c r="CS242" s="5"/>
      <c r="CT242" s="6"/>
      <c r="CU242" s="6"/>
      <c r="CV242" s="6"/>
      <c r="CW242" s="5"/>
      <c r="CX242" s="66">
        <v>0.83333333333333093</v>
      </c>
      <c r="CY242" s="66">
        <v>3.7999999999999999E-2</v>
      </c>
      <c r="CZ242" s="66">
        <f t="shared" si="111"/>
        <v>3.7999999999999999E-2</v>
      </c>
      <c r="DA242" s="66" t="str">
        <f t="shared" si="112"/>
        <v>x̅</v>
      </c>
    </row>
    <row r="243" spans="1:105" ht="16" x14ac:dyDescent="0.2">
      <c r="A243" s="5"/>
      <c r="B243" s="6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10"/>
      <c r="T243" s="5"/>
      <c r="U243" s="6"/>
      <c r="V243" s="6"/>
      <c r="W243" s="6"/>
      <c r="X243" s="5"/>
      <c r="Y243" s="66">
        <v>1.3333333333333313</v>
      </c>
      <c r="Z243" s="66">
        <v>3.7999999999999999E-2</v>
      </c>
      <c r="AA243" s="66">
        <f t="shared" si="109"/>
        <v>3.7999999999999999E-2</v>
      </c>
      <c r="AB243" s="66" t="str">
        <f t="shared" si="110"/>
        <v>x̅</v>
      </c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BZ243" s="5"/>
      <c r="CA243" s="6"/>
      <c r="CB243" s="5"/>
      <c r="CC243" s="5"/>
      <c r="CD243" s="5"/>
      <c r="CE243" s="6"/>
      <c r="CF243" s="5"/>
      <c r="CG243" s="5"/>
      <c r="CH243" s="5"/>
      <c r="CI243" s="5"/>
      <c r="CJ243" s="5"/>
      <c r="CK243" s="5"/>
      <c r="CL243" s="5"/>
      <c r="CM243" s="5"/>
      <c r="CN243" s="5"/>
      <c r="CO243" s="5"/>
      <c r="CP243" s="5"/>
      <c r="CQ243" s="5"/>
      <c r="CR243" s="10"/>
      <c r="CS243" s="5"/>
      <c r="CT243" s="6"/>
      <c r="CU243" s="6"/>
      <c r="CV243" s="6"/>
      <c r="CW243" s="5"/>
      <c r="CX243" s="66">
        <v>1.1666666666666643</v>
      </c>
      <c r="CY243" s="66">
        <v>3.7999999999999999E-2</v>
      </c>
      <c r="CZ243" s="66">
        <f t="shared" si="111"/>
        <v>3.7999999999999999E-2</v>
      </c>
      <c r="DA243" s="66" t="str">
        <f t="shared" si="112"/>
        <v>x̅</v>
      </c>
    </row>
    <row r="244" spans="1:105" ht="17" thickBot="1" x14ac:dyDescent="0.25">
      <c r="A244" s="5"/>
      <c r="B244" s="6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10"/>
      <c r="T244" s="5"/>
      <c r="U244" s="6"/>
      <c r="V244" s="6"/>
      <c r="W244" s="6"/>
      <c r="X244" s="5"/>
      <c r="Y244" s="66">
        <v>1.4999999999999982</v>
      </c>
      <c r="Z244" s="66">
        <v>3.7999999999999999E-2</v>
      </c>
      <c r="AA244" s="66">
        <f t="shared" si="109"/>
        <v>3.7999999999999999E-2</v>
      </c>
      <c r="AB244" s="66" t="str">
        <f t="shared" si="110"/>
        <v>x̅</v>
      </c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BZ244" s="5"/>
      <c r="CA244" s="6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10"/>
      <c r="CS244" s="5"/>
      <c r="CT244" s="6"/>
      <c r="CU244" s="6"/>
      <c r="CV244" s="6"/>
      <c r="CW244" s="5"/>
      <c r="CX244" s="66">
        <v>1.3333333333333313</v>
      </c>
      <c r="CY244" s="66">
        <v>3.7999999999999999E-2</v>
      </c>
      <c r="CZ244" s="66">
        <f t="shared" si="111"/>
        <v>3.7999999999999999E-2</v>
      </c>
      <c r="DA244" s="66" t="str">
        <f t="shared" si="112"/>
        <v>x̅</v>
      </c>
    </row>
    <row r="245" spans="1:105" ht="17" thickBot="1" x14ac:dyDescent="0.25">
      <c r="A245" s="5"/>
      <c r="B245" s="109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2"/>
      <c r="P245" s="30"/>
      <c r="Q245" s="30"/>
      <c r="R245" s="30"/>
      <c r="S245" s="30"/>
      <c r="T245" s="31"/>
      <c r="U245" s="26"/>
      <c r="V245" s="26"/>
      <c r="W245" s="26"/>
      <c r="X245" s="30"/>
      <c r="Y245" s="66">
        <v>1.6666666666666652</v>
      </c>
      <c r="Z245" s="66">
        <v>3.7999999999999999E-2</v>
      </c>
      <c r="AA245" s="66">
        <f t="shared" si="109"/>
        <v>3.7999999999999999E-2</v>
      </c>
      <c r="AB245" s="66" t="str">
        <f t="shared" si="110"/>
        <v>x̅</v>
      </c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BZ245" s="5"/>
      <c r="CA245" s="6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10"/>
      <c r="CS245" s="5"/>
      <c r="CT245" s="6"/>
      <c r="CU245" s="6"/>
      <c r="CV245" s="6"/>
      <c r="CW245" s="5"/>
      <c r="CX245" s="66">
        <v>1.4999999999999982</v>
      </c>
      <c r="CY245" s="66">
        <v>3.7999999999999999E-2</v>
      </c>
      <c r="CZ245" s="66">
        <f t="shared" si="111"/>
        <v>3.7999999999999999E-2</v>
      </c>
      <c r="DA245" s="66" t="str">
        <f t="shared" si="112"/>
        <v>x̅</v>
      </c>
    </row>
    <row r="246" spans="1:105" ht="16" x14ac:dyDescent="0.2">
      <c r="A246"/>
      <c r="B246" s="113"/>
      <c r="C246" s="129" t="s">
        <v>22</v>
      </c>
      <c r="D246" s="8"/>
      <c r="E246" s="66"/>
      <c r="F246" s="26" t="str">
        <f t="shared" ref="F246:K246" si="113">AI222</f>
        <v>shading</v>
      </c>
      <c r="G246" s="26" t="str">
        <f t="shared" si="113"/>
        <v>hypothesized mean</v>
      </c>
      <c r="H246" s="26" t="str">
        <f t="shared" si="113"/>
        <v>expected variability</v>
      </c>
      <c r="I246" s="26" t="str">
        <f t="shared" si="113"/>
        <v>raw CV &lt;&lt;</v>
      </c>
      <c r="J246" s="26" t="str">
        <f t="shared" si="113"/>
        <v>&lt;&lt; standardized CV</v>
      </c>
      <c r="K246" s="26" t="str">
        <f t="shared" si="113"/>
        <v>&lt;&lt; probability</v>
      </c>
      <c r="L246" s="30"/>
      <c r="M246" s="127" t="s">
        <v>106</v>
      </c>
      <c r="N246" s="128">
        <f>AK209</f>
        <v>0.91675474460491091</v>
      </c>
      <c r="O246" s="114"/>
      <c r="P246" s="8"/>
      <c r="Q246" s="30"/>
      <c r="R246" s="30"/>
      <c r="S246" s="31"/>
      <c r="T246" s="30"/>
      <c r="U246" s="26" t="s">
        <v>25</v>
      </c>
      <c r="V246" s="66" t="s">
        <v>26</v>
      </c>
      <c r="W246" s="26" t="s">
        <v>81</v>
      </c>
      <c r="X246" s="30"/>
      <c r="Y246" s="66">
        <v>1.8333333333333321</v>
      </c>
      <c r="Z246" s="66">
        <v>3.7999999999999999E-2</v>
      </c>
      <c r="AA246" s="66">
        <f t="shared" si="109"/>
        <v>3.7999999999999999E-2</v>
      </c>
      <c r="AB246" s="66" t="str">
        <f t="shared" si="110"/>
        <v>x̅</v>
      </c>
      <c r="BZ246" s="5"/>
      <c r="CA246" s="109"/>
      <c r="CB246" s="110"/>
      <c r="CC246" s="111"/>
      <c r="CD246" s="111"/>
      <c r="CE246" s="111"/>
      <c r="CF246" s="111"/>
      <c r="CG246" s="111"/>
      <c r="CH246" s="111"/>
      <c r="CI246" s="111"/>
      <c r="CJ246" s="111"/>
      <c r="CK246" s="111"/>
      <c r="CL246" s="111"/>
      <c r="CM246" s="111"/>
      <c r="CN246" s="112"/>
      <c r="CO246" s="30"/>
      <c r="CP246" s="30"/>
      <c r="CQ246" s="30"/>
      <c r="CR246" s="30"/>
      <c r="CS246" s="31"/>
      <c r="CT246" s="26"/>
      <c r="CU246" s="26"/>
      <c r="CV246" s="26"/>
      <c r="CW246" s="30"/>
      <c r="CX246" s="66">
        <v>1.6666666666666652</v>
      </c>
      <c r="CY246" s="66">
        <v>3.7999999999999999E-2</v>
      </c>
      <c r="CZ246" s="66">
        <f t="shared" si="111"/>
        <v>3.7999999999999999E-2</v>
      </c>
      <c r="DA246" s="66" t="str">
        <f t="shared" si="112"/>
        <v>x̅</v>
      </c>
    </row>
    <row r="247" spans="1:105" ht="16" x14ac:dyDescent="0.2">
      <c r="A247"/>
      <c r="B247" s="113"/>
      <c r="C247" s="28" t="s">
        <v>17</v>
      </c>
      <c r="D247" s="27" t="s">
        <v>13</v>
      </c>
      <c r="E247" s="27" t="s">
        <v>23</v>
      </c>
      <c r="F247" s="27" t="s">
        <v>0</v>
      </c>
      <c r="G247" s="28" t="s">
        <v>14</v>
      </c>
      <c r="H247" s="29" t="str">
        <f>AK221</f>
        <v>SE = σ̂(x̅) = s/√n</v>
      </c>
      <c r="I247" s="29" t="str">
        <f>AL221</f>
        <v>x̅</v>
      </c>
      <c r="J247" s="28" t="str">
        <f>AM221</f>
        <v>t score</v>
      </c>
      <c r="K247" s="28" t="str">
        <f>AN221</f>
        <v>P(x̅)</v>
      </c>
      <c r="L247" s="8"/>
      <c r="M247" s="127" t="s">
        <v>4</v>
      </c>
      <c r="N247" s="128">
        <f>AK210</f>
        <v>80.283245255395087</v>
      </c>
      <c r="O247" s="114"/>
      <c r="P247" s="8"/>
      <c r="Q247" s="30" t="s">
        <v>85</v>
      </c>
      <c r="R247" s="30"/>
      <c r="S247" s="30"/>
      <c r="T247" s="30"/>
      <c r="U247" s="29" t="str">
        <f>N262</f>
        <v>x</v>
      </c>
      <c r="V247" s="99" t="s">
        <v>1</v>
      </c>
      <c r="W247" s="29" t="str">
        <f>N262</f>
        <v>x</v>
      </c>
      <c r="X247" s="30"/>
      <c r="Y247" s="66">
        <v>-1.8333333333333366</v>
      </c>
      <c r="Z247" s="66">
        <v>6.2000000000000006E-2</v>
      </c>
      <c r="AA247" s="66">
        <f t="shared" si="109"/>
        <v>6.2000000000000006E-2</v>
      </c>
      <c r="AB247" s="66" t="str">
        <f t="shared" si="110"/>
        <v>x̅</v>
      </c>
      <c r="CA247" s="113"/>
      <c r="CB247" s="129" t="s">
        <v>22</v>
      </c>
      <c r="CC247" s="8"/>
      <c r="CD247" s="66"/>
      <c r="CE247" s="26" t="str">
        <f>SCORECHART!BQ218</f>
        <v>shading</v>
      </c>
      <c r="CF247" s="26" t="str">
        <f>SCORECHART!BR218</f>
        <v>hypothesized mean</v>
      </c>
      <c r="CG247" s="26" t="str">
        <f>SCORECHART!BS218</f>
        <v>expected variability</v>
      </c>
      <c r="CH247" s="26" t="str">
        <f>SCORECHART!BT218</f>
        <v>raw CV &lt;&lt;</v>
      </c>
      <c r="CI247" s="26" t="str">
        <f>SCORECHART!BU218</f>
        <v>&lt;&lt; standardized CV</v>
      </c>
      <c r="CJ247" s="26" t="str">
        <f>SCORECHART!BV218</f>
        <v>&lt;&lt; probability</v>
      </c>
      <c r="CK247" s="30"/>
      <c r="CL247" s="127" t="s">
        <v>106</v>
      </c>
      <c r="CM247" s="128">
        <f>SCORECHART!BS205</f>
        <v>0.91675474460491091</v>
      </c>
      <c r="CN247" s="114"/>
      <c r="CO247" s="8"/>
      <c r="CP247" s="30"/>
      <c r="CQ247" s="30"/>
      <c r="CR247" s="31"/>
      <c r="CS247" s="30"/>
      <c r="CT247" s="26" t="s">
        <v>25</v>
      </c>
      <c r="CU247" s="66" t="s">
        <v>26</v>
      </c>
      <c r="CV247" s="26" t="s">
        <v>81</v>
      </c>
      <c r="CW247" s="30"/>
      <c r="CX247" s="66">
        <v>1.8333333333333321</v>
      </c>
      <c r="CY247" s="66">
        <v>3.7999999999999999E-2</v>
      </c>
      <c r="CZ247" s="66">
        <f t="shared" si="111"/>
        <v>3.7999999999999999E-2</v>
      </c>
      <c r="DA247" s="66" t="str">
        <f t="shared" si="112"/>
        <v>x̅</v>
      </c>
    </row>
    <row r="248" spans="1:105" ht="17" x14ac:dyDescent="0.2">
      <c r="A248"/>
      <c r="B248" s="113"/>
      <c r="C248" s="32">
        <f t="shared" ref="C248:K249" si="114">AF223</f>
        <v>30</v>
      </c>
      <c r="D248" s="32" t="str">
        <f t="shared" si="114"/>
        <v>T x̅</v>
      </c>
      <c r="E248" s="32" t="str">
        <f t="shared" si="114"/>
        <v>critical value x̅</v>
      </c>
      <c r="F248" s="32" t="str">
        <f t="shared" si="114"/>
        <v>two left</v>
      </c>
      <c r="G248" s="36">
        <f t="shared" si="114"/>
        <v>80</v>
      </c>
      <c r="H248" s="84">
        <f t="shared" si="114"/>
        <v>0.44824049374179142</v>
      </c>
      <c r="I248" s="36">
        <f t="shared" si="114"/>
        <v>79.083245255395084</v>
      </c>
      <c r="J248" s="33">
        <f t="shared" si="114"/>
        <v>-2.0452296421327048</v>
      </c>
      <c r="K248" s="34">
        <f t="shared" si="114"/>
        <v>2.5000000000000001E-2</v>
      </c>
      <c r="L248" s="8"/>
      <c r="M248" s="127" t="s">
        <v>5</v>
      </c>
      <c r="N248" s="128">
        <f>AK211</f>
        <v>82.116754744604918</v>
      </c>
      <c r="O248" s="114"/>
      <c r="P248" s="8"/>
      <c r="Q248" s="30"/>
      <c r="R248" s="30"/>
      <c r="S248" s="35" t="s">
        <v>27</v>
      </c>
      <c r="T248" s="64" t="s">
        <v>76</v>
      </c>
      <c r="U248" s="64" t="str">
        <f>D266&amp;" "&amp;U246</f>
        <v>T x̅ X1</v>
      </c>
      <c r="V248" s="64" t="str">
        <f>D267&amp;" "&amp;V246</f>
        <v>T x̅ X2</v>
      </c>
      <c r="W248" s="64" t="str">
        <f>D270&amp;" "&amp;W246</f>
        <v>T x̅ X3</v>
      </c>
      <c r="X248" s="30"/>
      <c r="Y248" s="66">
        <v>-1.6666666666666696</v>
      </c>
      <c r="Z248" s="66">
        <v>6.2000000000000006E-2</v>
      </c>
      <c r="AA248" s="66">
        <f t="shared" si="109"/>
        <v>6.2000000000000006E-2</v>
      </c>
      <c r="AB248" s="66" t="str">
        <f t="shared" si="110"/>
        <v>x̅</v>
      </c>
      <c r="CA248" s="113"/>
      <c r="CB248" s="28" t="s">
        <v>17</v>
      </c>
      <c r="CC248" s="27" t="s">
        <v>13</v>
      </c>
      <c r="CD248" s="27" t="s">
        <v>23</v>
      </c>
      <c r="CE248" s="27" t="s">
        <v>0</v>
      </c>
      <c r="CF248" s="28" t="s">
        <v>14</v>
      </c>
      <c r="CG248" s="29" t="str">
        <f>SCORECHART!BS217</f>
        <v>SE = σ̂(x̅) = s/√n</v>
      </c>
      <c r="CH248" s="29" t="str">
        <f>SCORECHART!BT217</f>
        <v>x̅</v>
      </c>
      <c r="CI248" s="28" t="str">
        <f>SCORECHART!BU217</f>
        <v>t score</v>
      </c>
      <c r="CJ248" s="28" t="str">
        <f>SCORECHART!BV217</f>
        <v>P(x̅)</v>
      </c>
      <c r="CK248" s="8"/>
      <c r="CL248" s="127" t="s">
        <v>4</v>
      </c>
      <c r="CM248" s="128">
        <f>SCORECHART!BS206</f>
        <v>80.283245255395087</v>
      </c>
      <c r="CN248" s="114"/>
      <c r="CO248" s="8"/>
      <c r="CP248" s="30" t="s">
        <v>85</v>
      </c>
      <c r="CQ248" s="30"/>
      <c r="CR248" s="30"/>
      <c r="CS248" s="30"/>
      <c r="CT248" s="29" t="str">
        <f>CM263</f>
        <v>x</v>
      </c>
      <c r="CU248" s="99" t="s">
        <v>1</v>
      </c>
      <c r="CV248" s="29" t="str">
        <f>CM263</f>
        <v>x</v>
      </c>
      <c r="CW248" s="30"/>
      <c r="CX248" s="66">
        <v>-1.8333333333333366</v>
      </c>
      <c r="CY248" s="66">
        <v>6.2000000000000006E-2</v>
      </c>
      <c r="CZ248" s="66">
        <f t="shared" si="111"/>
        <v>6.2000000000000006E-2</v>
      </c>
      <c r="DA248" s="66" t="str">
        <f t="shared" si="112"/>
        <v>x̅</v>
      </c>
    </row>
    <row r="249" spans="1:105" ht="17" x14ac:dyDescent="0.2">
      <c r="A249"/>
      <c r="B249" s="113"/>
      <c r="C249" s="32">
        <f t="shared" si="114"/>
        <v>30</v>
      </c>
      <c r="D249" s="32" t="str">
        <f t="shared" si="114"/>
        <v>T x̅</v>
      </c>
      <c r="E249" s="32" t="str">
        <f t="shared" si="114"/>
        <v>critical value x̅</v>
      </c>
      <c r="F249" s="32" t="str">
        <f t="shared" si="114"/>
        <v>two right</v>
      </c>
      <c r="G249" s="36">
        <f t="shared" si="114"/>
        <v>80</v>
      </c>
      <c r="H249" s="84">
        <f t="shared" si="114"/>
        <v>0.44824049374179142</v>
      </c>
      <c r="I249" s="36">
        <f t="shared" si="114"/>
        <v>80.916754744604916</v>
      </c>
      <c r="J249" s="33">
        <f t="shared" si="114"/>
        <v>2.0452296421327034</v>
      </c>
      <c r="K249" s="34">
        <f t="shared" si="114"/>
        <v>2.5000000000000001E-2</v>
      </c>
      <c r="L249" s="30"/>
      <c r="M249" s="8"/>
      <c r="N249" s="8"/>
      <c r="O249" s="114"/>
      <c r="P249" s="8"/>
      <c r="Q249" s="40" t="s">
        <v>30</v>
      </c>
      <c r="R249" s="40">
        <f>E320-E314</f>
        <v>6</v>
      </c>
      <c r="S249" s="38">
        <f>E314</f>
        <v>-3</v>
      </c>
      <c r="T249" s="78">
        <f t="shared" ref="T249:T280" si="115">IF(
    LEFT($D$266,1) ="T",
    _xlfn.T.DIST(S249, $C$266-1, FALSE),
    _xlfn.NORM.S.DIST(S249, FALSE)
)</f>
        <v>6.8609287304041465E-3</v>
      </c>
      <c r="U249" s="78" cm="1">
        <f t="array" ref="U249">_xlfn.IFS(
    FALSE, N("Check if X1 shading is ON"),
    $U$247&lt;&gt;"x", NA(),
    FALSE, N("Check if case is 'LEFT' and x axis value less than z score"),
    AND($F$266 = "LEFT", $S249 &lt; IF($J$266="", 0, $J$266)), $T249,
    FALSE, N("Check if case is 'RIGHT' and x axis value greater than z score"),
    AND($F$266 = "RIGHT", $S249 &gt; IF($J$266="", 0, $J$266)), $T249,
    FALSE, N("Default case: Return NA()"),
    TRUE, NA()
)</f>
        <v>6.8609287304041465E-3</v>
      </c>
      <c r="V249" s="78" t="e" cm="1">
        <f t="array" ref="V249">_xlfn.IFS(
    FALSE, N("Check if X1 shading is ON"),
    $U$247&lt;&gt;"x", NA(),
    FALSE, N("Check if case is 'LEFT' and x axis value less than z score"),
    AND($F$267 = "LEFT", $S249 &lt; IF($J$267="", 0, $J$267)), $T249,
    FALSE, N("Check if case is 'RIGHT' and x axis value greater than z score"),
    AND($F$267 = "RIGHT", $S249 &gt; IF($J$267="", 0, $J$267)), $T249,
    FALSE, N("Default case: Return NA()"),
    TRUE, NA()
)</f>
        <v>#N/A</v>
      </c>
      <c r="W249" s="78" t="e" cm="1">
        <f t="array" ref="W249">_xlfn.IFS(
    FALSE, N("Check if X1 shading is ON"),
    $W$247&lt;&gt;"x", NA(),
    FALSE, N("Check if case is 'LEFT' and x axis value less than z score"),
    AND($F$270 = "LEFT", $S249 &lt; IF($J$270="", 0, $J$270)), $T249,
    FALSE, N("Check if case is 'RIGHT' and x axis value greater than z score"),
    AND($F$270 = "RIGHT", $S249 &gt; IF($J$270="", 0, $J$270)), $T249,
    FALSE, N("Check if case is 'TWO' and both directions"),
    AND(
        $F$270 = "TWO",
        OR($S249 &lt; -ABS($J$270), $S249 &gt; ABS($J$270))
    ), $T249,
    FALSE, N("Default case: Return NA()"),
    TRUE, NA()
)</f>
        <v>#N/A</v>
      </c>
      <c r="X249" s="30"/>
      <c r="Y249" s="66">
        <v>-1.5000000000000027</v>
      </c>
      <c r="Z249" s="66">
        <v>6.2000000000000006E-2</v>
      </c>
      <c r="AA249" s="66">
        <f t="shared" si="109"/>
        <v>6.2000000000000006E-2</v>
      </c>
      <c r="AB249" s="66" t="str">
        <f t="shared" si="110"/>
        <v>x̅</v>
      </c>
      <c r="CA249" s="113"/>
      <c r="CB249" s="32">
        <f>SCORECHART!BN219</f>
        <v>30</v>
      </c>
      <c r="CC249" s="32" t="str">
        <f>SCORECHART!BO219</f>
        <v>T x̅</v>
      </c>
      <c r="CD249" s="32" t="str">
        <f>SCORECHART!BP219</f>
        <v>critical value x̅</v>
      </c>
      <c r="CE249" s="32" t="str">
        <f>SCORECHART!BQ219</f>
        <v>two left</v>
      </c>
      <c r="CF249" s="36">
        <f>SCORECHART!BR219</f>
        <v>80</v>
      </c>
      <c r="CG249" s="84">
        <f>SCORECHART!BS219</f>
        <v>0.44824049374179142</v>
      </c>
      <c r="CH249" s="36">
        <f>SCORECHART!BT219</f>
        <v>79.083245255395084</v>
      </c>
      <c r="CI249" s="33">
        <f>SCORECHART!BU219</f>
        <v>-2.0452296421327048</v>
      </c>
      <c r="CJ249" s="34">
        <f>SCORECHART!BV219</f>
        <v>2.5000000000000001E-2</v>
      </c>
      <c r="CK249" s="8"/>
      <c r="CL249" s="127" t="s">
        <v>5</v>
      </c>
      <c r="CM249" s="128">
        <f>SCORECHART!BS207</f>
        <v>82.116754744604918</v>
      </c>
      <c r="CN249" s="114"/>
      <c r="CO249" s="8"/>
      <c r="CP249" s="30"/>
      <c r="CQ249" s="30"/>
      <c r="CR249" s="35" t="s">
        <v>27</v>
      </c>
      <c r="CS249" s="64" t="s">
        <v>76</v>
      </c>
      <c r="CT249" s="64" t="str">
        <f>CC267&amp;" "&amp;CT247</f>
        <v>T x̅ X1</v>
      </c>
      <c r="CU249" s="64" t="str">
        <f>CC268&amp;" "&amp;CU247</f>
        <v>T x̅ X2</v>
      </c>
      <c r="CV249" s="64" t="str">
        <f>CC271&amp;" "&amp;CV247</f>
        <v>T x̅ X3</v>
      </c>
      <c r="CW249" s="30"/>
      <c r="CX249" s="66">
        <v>-1.6666666666666696</v>
      </c>
      <c r="CY249" s="66">
        <v>6.2000000000000006E-2</v>
      </c>
      <c r="CZ249" s="66">
        <f t="shared" si="111"/>
        <v>6.2000000000000006E-2</v>
      </c>
      <c r="DA249" s="66" t="str">
        <f t="shared" si="112"/>
        <v>x̅</v>
      </c>
    </row>
    <row r="250" spans="1:105" ht="16" x14ac:dyDescent="0.2">
      <c r="A250"/>
      <c r="B250" s="113"/>
      <c r="C250" s="26"/>
      <c r="D250" s="26"/>
      <c r="E250" s="26"/>
      <c r="F250" s="26"/>
      <c r="G250" s="37"/>
      <c r="H250" s="8"/>
      <c r="I250" s="8"/>
      <c r="J250" s="8"/>
      <c r="K250" s="8"/>
      <c r="L250" s="30"/>
      <c r="M250" s="8"/>
      <c r="N250" s="8"/>
      <c r="O250" s="114"/>
      <c r="P250" s="8"/>
      <c r="Q250" s="40" t="s">
        <v>32</v>
      </c>
      <c r="R250" s="40">
        <v>144</v>
      </c>
      <c r="S250" s="38">
        <f t="shared" ref="S250:S281" si="116">S249+$R$251</f>
        <v>-2.9583333333333335</v>
      </c>
      <c r="T250" s="78">
        <f t="shared" si="115"/>
        <v>7.5697742616042795E-3</v>
      </c>
      <c r="U250" s="78" cm="1">
        <f t="array" ref="U250">_xlfn.IFS(
    FALSE, N("Check if X1 shading is ON"),
    $U$247&lt;&gt;"x", NA(),
    FALSE, N("Check if case is 'LEFT' and x axis value less than z score"),
    AND($F$266 = "LEFT", $S250 &lt; IF($J$266="", 0, $J$266)), $T250,
    FALSE, N("Check if case is 'RIGHT' and x axis value greater than z score"),
    AND($F$266 = "RIGHT", $S250 &gt; IF($J$266="", 0, $J$266)), $T250,
    FALSE, N("Check if case is 'TWO' and both directions"),
    AND(
        $F$266 = "TWO",
        OR($S250 &lt; -ABS($J$266), $S250 &gt; ABS($J$267))
    ), $T250,
    FALSE, N("Default case: Return NA()"),
    TRUE, NA()
)</f>
        <v>7.5697742616042795E-3</v>
      </c>
      <c r="V250" s="78" t="e" cm="1">
        <f t="array" ref="V250">_xlfn.IFS(
    FALSE, N("Check if X1 shading is ON"),
    $U$247&lt;&gt;"x", NA(),
    FALSE, N("Check if case is 'LEFT' and x axis value less than z score"),
    AND($F$267 = "LEFT", $S250 &lt; IF($J$267="", 0, $J$267)), $T250,
    FALSE, N("Check if case is 'RIGHT' and x axis value greater than z score"),
    AND($F$267 = "RIGHT", $S250 &gt; IF($J$267="", 0, $J$267)), $T250,
    FALSE, N("Default case: Return NA()"),
    TRUE, NA()
)</f>
        <v>#N/A</v>
      </c>
      <c r="W250" s="78" t="e" cm="1">
        <f t="array" ref="W250">_xlfn.IFS(
    FALSE, N("Check if X1 shading is ON"),
    $W$247&lt;&gt;"x", NA(),
    FALSE, N("Check if case is 'LEFT' and x axis value less than z score"),
    AND($F$270 = "LEFT", $S250 &lt; IF($J$270="", 0, $J$270)), $T250,
    FALSE, N("Check if case is 'RIGHT' and x axis value greater than z score"),
    AND($F$270 = "RIGHT", $S250 &gt; IF($J$270="", 0, $J$270)), $T250,
    FALSE, N("Check if case is 'TWO' and both directions"),
    AND(
        $F$270 = "TWO",
        OR($S250 &lt; -ABS($J$270), $S250 &gt; ABS($J$270))
    ), $T250,
    FALSE, N("Default case: Return NA()"),
    TRUE, NA()
)</f>
        <v>#N/A</v>
      </c>
      <c r="X250" s="30"/>
      <c r="Y250" s="66">
        <v>-1.3333333333333357</v>
      </c>
      <c r="Z250" s="66">
        <v>6.2000000000000006E-2</v>
      </c>
      <c r="AA250" s="66">
        <f t="shared" si="109"/>
        <v>6.2000000000000006E-2</v>
      </c>
      <c r="AB250" s="66" t="str">
        <f t="shared" si="110"/>
        <v>x̅</v>
      </c>
      <c r="CA250" s="113"/>
      <c r="CB250" s="32">
        <f>SCORECHART!BN220</f>
        <v>30</v>
      </c>
      <c r="CC250" s="32" t="str">
        <f>SCORECHART!BO220</f>
        <v>T x̅</v>
      </c>
      <c r="CD250" s="32" t="str">
        <f>SCORECHART!BP220</f>
        <v>critical value x̅</v>
      </c>
      <c r="CE250" s="32" t="str">
        <f>SCORECHART!BQ220</f>
        <v>two right</v>
      </c>
      <c r="CF250" s="36">
        <f>SCORECHART!BR220</f>
        <v>80</v>
      </c>
      <c r="CG250" s="84">
        <f>SCORECHART!BS220</f>
        <v>0.44824049374179142</v>
      </c>
      <c r="CH250" s="36">
        <f>SCORECHART!BT220</f>
        <v>80.916754744604916</v>
      </c>
      <c r="CI250" s="33">
        <f>SCORECHART!BU220</f>
        <v>2.0452296421327034</v>
      </c>
      <c r="CJ250" s="34">
        <f>SCORECHART!BV220</f>
        <v>2.5000000000000001E-2</v>
      </c>
      <c r="CK250" s="30"/>
      <c r="CL250" s="8"/>
      <c r="CM250" s="8"/>
      <c r="CN250" s="114"/>
      <c r="CO250" s="8"/>
      <c r="CP250" s="40" t="s">
        <v>30</v>
      </c>
      <c r="CQ250" s="40">
        <f>CD321-CD315</f>
        <v>6</v>
      </c>
      <c r="CR250" s="38">
        <f>CD315</f>
        <v>-3</v>
      </c>
      <c r="CS250" s="78">
        <f t="shared" ref="CS250:CS281" si="117">IF(
    LEFT($CC$267,1) ="T",
    _xlfn.T.DIST(CR250, $CB$267-1, FALSE),
    _xlfn.NORM.S.DIST(CR250, FALSE)
)</f>
        <v>6.8609287304041465E-3</v>
      </c>
      <c r="CT250" s="78" cm="1">
        <f t="array" ref="CT250">_xlfn.IFS(
    FALSE, N("Check if X1 shading is ON"),
    $CT$248&lt;&gt;"x", NA(),
    FALSE, N("Check if case is 'LEFT' and x axis value less than z score"),
    AND($CE$267 = "LEFT", $CR250 &lt; IF($CI$267="", 0, $CI$267)), $CS250,
    FALSE, N("Check if case is 'RIGHT' and x axis value greater than z score"),
    AND($CE$267 = "RIGHT", $CR250 &gt; IF($CI$267="", 0, $CI$267)), $CS250,
    FALSE, N("Default case: Return NA()"),
    TRUE, NA()
)</f>
        <v>6.8609287304041465E-3</v>
      </c>
      <c r="CU250" s="78" t="e" cm="1">
        <f t="array" ref="CU250">_xlfn.IFS(
    FALSE, N("Check if X1 shading is ON"),
    $CT$248&lt;&gt;"x", NA(),
    FALSE, N("Check if case is 'LEFT' and x axis value less than z score"),
    AND($CE$268 = "LEFT", $CR250 &lt; IF($CI$268="", 0, $CI$268)), $CS250,
    FALSE, N("Check if case is 'RIGHT' and x axis value greater than z score"),
    AND($CE$268 = "RIGHT", $CR250 &gt; IF($CI$268="", 0, $CI$268)), $CS250,
    FALSE, N("Default case: Return NA()"),
    TRUE, NA()
)</f>
        <v>#N/A</v>
      </c>
      <c r="CV250" s="78" t="e" cm="1">
        <f t="array" ref="CV250">_xlfn.IFS(
    FALSE, N("Check if X1 shading is ON"),
    $CV$248&lt;&gt;"x", NA(),
    FALSE, N("Check if case is 'LEFT' and x axis value less than z score"),
    AND($CE$271 = "LEFT", $CR250 &lt; IF($CI$271="", 0, $CI$271)), $CS250,
    FALSE, N("Check if case is 'RIGHT' and x axis value greater than z score"),
    AND($CE$271 = "RIGHT", $CR250 &gt; IF($CI$271="", 0, $CI$271)), $CS250,
    FALSE, N("Check if case is 'TWO' and both directions"),
    AND(
        $CE$271 = "TWO",
        OR($CR250 &lt; -ABS($CI$271), $CR250 &gt; ABS($CI$271))
    ), $CS250,
    FALSE, N("Default case: Return NA()"),
    TRUE, NA()
)</f>
        <v>#N/A</v>
      </c>
      <c r="CW250" s="30"/>
      <c r="CX250" s="66">
        <v>-1.5000000000000027</v>
      </c>
      <c r="CY250" s="66">
        <v>6.2000000000000006E-2</v>
      </c>
      <c r="CZ250" s="66">
        <f t="shared" si="111"/>
        <v>6.2000000000000006E-2</v>
      </c>
      <c r="DA250" s="66" t="str">
        <f t="shared" si="112"/>
        <v>x̅</v>
      </c>
    </row>
    <row r="251" spans="1:105" ht="16" x14ac:dyDescent="0.2">
      <c r="A251"/>
      <c r="B251" s="113"/>
      <c r="C251" s="26"/>
      <c r="D251" s="8"/>
      <c r="E251" s="8"/>
      <c r="F251" s="26" t="str">
        <f t="shared" ref="F251:K252" si="118">AI226</f>
        <v>shading</v>
      </c>
      <c r="G251" s="26" t="str">
        <f t="shared" si="118"/>
        <v>hypothesized mean</v>
      </c>
      <c r="H251" s="26" t="str">
        <f t="shared" si="118"/>
        <v>expected variability</v>
      </c>
      <c r="I251" s="26" t="str">
        <f t="shared" si="118"/>
        <v>raw sample mean &gt;&gt;</v>
      </c>
      <c r="J251" s="26" t="str">
        <f t="shared" si="118"/>
        <v>standardized test stat &gt;&gt;</v>
      </c>
      <c r="K251" s="26" t="str">
        <f t="shared" si="118"/>
        <v>&gt;&gt; probability</v>
      </c>
      <c r="L251" s="26"/>
      <c r="M251" s="8"/>
      <c r="N251" s="8"/>
      <c r="O251" s="114"/>
      <c r="P251" s="8"/>
      <c r="Q251" s="40" t="s">
        <v>34</v>
      </c>
      <c r="R251" s="40">
        <f>R249/R250</f>
        <v>4.1666666666666664E-2</v>
      </c>
      <c r="S251" s="38">
        <f t="shared" si="116"/>
        <v>-2.916666666666667</v>
      </c>
      <c r="T251" s="78">
        <f t="shared" si="115"/>
        <v>8.3456771369635144E-3</v>
      </c>
      <c r="U251" s="78" cm="1">
        <f t="array" ref="U251">_xlfn.IFS(
    FALSE, N("Check if X1 shading is ON"),
    $U$247&lt;&gt;"x", NA(),
    FALSE, N("Check if case is 'LEFT' and x axis value less than z score"),
    AND($F$266 = "LEFT", $S251 &lt; IF($J$266="", 0, $J$266)), $T251,
    FALSE, N("Check if case is 'RIGHT' and x axis value greater than z score"),
    AND($F$266 = "RIGHT", $S251 &gt; IF($J$266="", 0, $J$266)), $T251,
    FALSE, N("Check if case is 'TWO' and both directions"),
    AND(
        $F$266 = "TWO",
        OR($S251 &lt; -ABS($J$266), $S251 &gt; ABS($J$267))
    ), $T251,
    FALSE, N("Default case: Return NA()"),
    TRUE, NA()
)</f>
        <v>8.3456771369635144E-3</v>
      </c>
      <c r="V251" s="78" t="e" cm="1">
        <f t="array" ref="V251">_xlfn.IFS(
    FALSE, N("Check if X1 shading is ON"),
    $U$247&lt;&gt;"x", NA(),
    FALSE, N("Check if case is 'LEFT' and x axis value less than z score"),
    AND($F$267 = "LEFT", $S251 &lt; IF($J$267="", 0, $J$267)), $T251,
    FALSE, N("Check if case is 'RIGHT' and x axis value greater than z score"),
    AND($F$267 = "RIGHT", $S251 &gt; IF($J$267="", 0, $J$267)), $T251,
    FALSE, N("Default case: Return NA()"),
    TRUE, NA()
)</f>
        <v>#N/A</v>
      </c>
      <c r="W251" s="78" t="e" cm="1">
        <f t="array" ref="W251">_xlfn.IFS(
    FALSE, N("Check if X1 shading is ON"),
    $W$247&lt;&gt;"x", NA(),
    FALSE, N("Check if case is 'LEFT' and x axis value less than z score"),
    AND($F$270 = "LEFT", $S251 &lt; IF($J$270="", 0, $J$270)), $T251,
    FALSE, N("Check if case is 'RIGHT' and x axis value greater than z score"),
    AND($F$270 = "RIGHT", $S251 &gt; IF($J$270="", 0, $J$270)), $T251,
    FALSE, N("Check if case is 'TWO' and both directions"),
    AND(
        $F$270 = "TWO",
        OR($S251 &lt; -ABS($J$270), $S251 &gt; ABS($J$270))
    ), $T251,
    FALSE, N("Default case: Return NA()"),
    TRUE, NA()
)</f>
        <v>#N/A</v>
      </c>
      <c r="X251" s="30"/>
      <c r="Y251" s="66">
        <v>-1.1666666666666687</v>
      </c>
      <c r="Z251" s="66">
        <v>6.2000000000000006E-2</v>
      </c>
      <c r="AA251" s="66">
        <f t="shared" si="109"/>
        <v>6.2000000000000006E-2</v>
      </c>
      <c r="AB251" s="66" t="str">
        <f t="shared" si="110"/>
        <v>x̅</v>
      </c>
      <c r="CA251" s="113"/>
      <c r="CB251" s="26"/>
      <c r="CC251" s="26"/>
      <c r="CD251" s="26"/>
      <c r="CE251" s="26"/>
      <c r="CF251" s="37"/>
      <c r="CG251" s="8"/>
      <c r="CH251" s="8"/>
      <c r="CI251" s="8"/>
      <c r="CJ251" s="8"/>
      <c r="CK251" s="30"/>
      <c r="CL251" s="8"/>
      <c r="CM251" s="8"/>
      <c r="CN251" s="114"/>
      <c r="CO251" s="8"/>
      <c r="CP251" s="40" t="s">
        <v>32</v>
      </c>
      <c r="CQ251" s="40">
        <v>144</v>
      </c>
      <c r="CR251" s="38">
        <f t="shared" ref="CR251:CR282" si="119">CR250+$CQ$252</f>
        <v>-2.9583333333333335</v>
      </c>
      <c r="CS251" s="78">
        <f t="shared" si="117"/>
        <v>7.5697742616042795E-3</v>
      </c>
      <c r="CT251" s="78" cm="1">
        <f t="array" ref="CT251">_xlfn.IFS(
    FALSE, N("Check if X1 shading is ON"),
    $CT$248&lt;&gt;"x", NA(),
    FALSE, N("Check if case is 'LEFT' and x axis value less than z score"),
    AND($CE$267 = "LEFT", $CR251 &lt; IF($CI$267="", 0, $CI$267)), $CS251,
    FALSE, N("Check if case is 'RIGHT' and x axis value greater than z score"),
    AND($CE$267 = "RIGHT", $CR251 &gt; IF($CI$267="", 0, $CI$267)), $CS251,
    FALSE, N("Check if case is 'TWO' and both directions"),
    AND(
        $CE$267 = "TWO",
        OR($CR251 &lt; -ABS($CI$267), $CR251 &gt; ABS($CI$268))
    ), $CS251,
    FALSE, N("Default case: Return NA()"),
    TRUE, NA()
)</f>
        <v>7.5697742616042795E-3</v>
      </c>
      <c r="CU251" s="78" t="e" cm="1">
        <f t="array" ref="CU251">_xlfn.IFS(
    FALSE, N("Check if X1 shading is ON"),
    $CT$248&lt;&gt;"x", NA(),
    FALSE, N("Check if case is 'LEFT' and x axis value less than z score"),
    AND($CE$268 = "LEFT", $CR251 &lt; IF($CI$268="", 0, $CI$268)), $CS251,
    FALSE, N("Check if case is 'RIGHT' and x axis value greater than z score"),
    AND($CE$268 = "RIGHT", $CR251 &gt; IF($CI$268="", 0, $CI$268)), $CS251,
    FALSE, N("Default case: Return NA()"),
    TRUE, NA()
)</f>
        <v>#N/A</v>
      </c>
      <c r="CV251" s="78" t="e" cm="1">
        <f t="array" ref="CV251">_xlfn.IFS(
    FALSE, N("Check if X1 shading is ON"),
    $CV$248&lt;&gt;"x", NA(),
    FALSE, N("Check if case is 'LEFT' and x axis value less than z score"),
    AND($CE$271 = "LEFT", $CR251 &lt; IF($CI$271="", 0, $CI$271)), $CS251,
    FALSE, N("Check if case is 'RIGHT' and x axis value greater than z score"),
    AND($CE$271 = "RIGHT", $CR251 &gt; IF($CI$271="", 0, $CI$271)), $CS251,
    FALSE, N("Check if case is 'TWO' and both directions"),
    AND(
        $CE$271 = "TWO",
        OR($CR251 &lt; -ABS($CI$271), $CR251 &gt; ABS($CI$271))
    ), $CS251,
    FALSE, N("Default case: Return NA()"),
    TRUE, NA()
)</f>
        <v>#N/A</v>
      </c>
      <c r="CW251" s="30"/>
      <c r="CX251" s="66">
        <v>-1.3333333333333357</v>
      </c>
      <c r="CY251" s="66">
        <v>6.2000000000000006E-2</v>
      </c>
      <c r="CZ251" s="66">
        <f t="shared" si="111"/>
        <v>6.2000000000000006E-2</v>
      </c>
      <c r="DA251" s="66" t="str">
        <f t="shared" si="112"/>
        <v>x̅</v>
      </c>
    </row>
    <row r="252" spans="1:105" ht="16" x14ac:dyDescent="0.2">
      <c r="A252"/>
      <c r="B252" s="113"/>
      <c r="C252" s="32">
        <f>C248</f>
        <v>30</v>
      </c>
      <c r="D252" s="32" t="str">
        <f>AG227</f>
        <v>T x̅</v>
      </c>
      <c r="E252" s="32" t="str">
        <f>AH227</f>
        <v>new sample x̅</v>
      </c>
      <c r="F252" s="32" t="str">
        <f t="shared" si="118"/>
        <v>right</v>
      </c>
      <c r="G252" s="36">
        <f t="shared" si="118"/>
        <v>80</v>
      </c>
      <c r="H252" s="84">
        <f t="shared" si="118"/>
        <v>0.44824049374179142</v>
      </c>
      <c r="I252" s="36">
        <f t="shared" si="118"/>
        <v>81.2</v>
      </c>
      <c r="J252" s="33">
        <f t="shared" si="118"/>
        <v>2.6771342990070459</v>
      </c>
      <c r="K252" s="34">
        <f t="shared" si="118"/>
        <v>6.046112395887167E-3</v>
      </c>
      <c r="L252" s="30"/>
      <c r="M252" s="8"/>
      <c r="N252" s="8"/>
      <c r="O252" s="114"/>
      <c r="P252" s="8"/>
      <c r="Q252" s="30"/>
      <c r="R252" s="30"/>
      <c r="S252" s="38">
        <f t="shared" si="116"/>
        <v>-2.8750000000000004</v>
      </c>
      <c r="T252" s="78">
        <f t="shared" si="115"/>
        <v>9.194131613836495E-3</v>
      </c>
      <c r="U252" s="78" cm="1">
        <f t="array" ref="U252">_xlfn.IFS(
    FALSE, N("Check if X1 shading is ON"),
    $U$247&lt;&gt;"x", NA(),
    FALSE, N("Check if case is 'LEFT' and x axis value less than z score"),
    AND($F$266 = "LEFT", $S252 &lt; IF($J$266="", 0, $J$266)), $T252,
    FALSE, N("Check if case is 'RIGHT' and x axis value greater than z score"),
    AND($F$266 = "RIGHT", $S252 &gt; IF($J$266="", 0, $J$266)), $T252,
    FALSE, N("Check if case is 'TWO' and both directions"),
    AND(
        $F$266 = "TWO",
        OR($S252 &lt; -ABS($J$266), $S252 &gt; ABS($J$267))
    ), $T252,
    FALSE, N("Default case: Return NA()"),
    TRUE, NA()
)</f>
        <v>9.194131613836495E-3</v>
      </c>
      <c r="V252" s="78" t="e" cm="1">
        <f t="array" ref="V252">_xlfn.IFS(
    FALSE, N("Check if X1 shading is ON"),
    $U$247&lt;&gt;"x", NA(),
    FALSE, N("Check if case is 'LEFT' and x axis value less than z score"),
    AND($F$267 = "LEFT", $S252 &lt; IF($J$267="", 0, $J$267)), $T252,
    FALSE, N("Check if case is 'RIGHT' and x axis value greater than z score"),
    AND($F$267 = "RIGHT", $S252 &gt; IF($J$267="", 0, $J$267)), $T252,
    FALSE, N("Default case: Return NA()"),
    TRUE, NA()
)</f>
        <v>#N/A</v>
      </c>
      <c r="W252" s="78" t="e" cm="1">
        <f t="array" ref="W252">_xlfn.IFS(
    FALSE, N("Check if X1 shading is ON"),
    $W$247&lt;&gt;"x", NA(),
    FALSE, N("Check if case is 'LEFT' and x axis value less than z score"),
    AND($F$270 = "LEFT", $S252 &lt; IF($J$270="", 0, $J$270)), $T252,
    FALSE, N("Check if case is 'RIGHT' and x axis value greater than z score"),
    AND($F$270 = "RIGHT", $S252 &gt; IF($J$270="", 0, $J$270)), $T252,
    FALSE, N("Check if case is 'TWO' and both directions"),
    AND(
        $F$270 = "TWO",
        OR($S252 &lt; -ABS($J$270), $S252 &gt; ABS($J$270))
    ), $T252,
    FALSE, N("Default case: Return NA()"),
    TRUE, NA()
)</f>
        <v>#N/A</v>
      </c>
      <c r="X252" s="30"/>
      <c r="Y252" s="66">
        <v>-0.83333333333333526</v>
      </c>
      <c r="Z252" s="66">
        <v>6.2000000000000006E-2</v>
      </c>
      <c r="AA252" s="66">
        <f t="shared" si="109"/>
        <v>6.2000000000000006E-2</v>
      </c>
      <c r="AB252" s="66" t="str">
        <f t="shared" si="110"/>
        <v>x̅</v>
      </c>
      <c r="CA252" s="113"/>
      <c r="CB252" s="26"/>
      <c r="CC252" s="8"/>
      <c r="CD252" s="8"/>
      <c r="CE252" s="26" t="str">
        <f>SCORECHART!BQ222</f>
        <v>shading</v>
      </c>
      <c r="CF252" s="26" t="str">
        <f>SCORECHART!BR222</f>
        <v>hypothesized mean</v>
      </c>
      <c r="CG252" s="26" t="str">
        <f>SCORECHART!BS222</f>
        <v>expected variability</v>
      </c>
      <c r="CH252" s="26" t="str">
        <f>SCORECHART!BT222</f>
        <v>raw sample mean &gt;&gt;</v>
      </c>
      <c r="CI252" s="26" t="str">
        <f>SCORECHART!BU222</f>
        <v>standardized test stat &gt;&gt;</v>
      </c>
      <c r="CJ252" s="26" t="str">
        <f>SCORECHART!BV222</f>
        <v>&gt;&gt; probability</v>
      </c>
      <c r="CK252" s="26"/>
      <c r="CL252" s="8"/>
      <c r="CM252" s="8"/>
      <c r="CN252" s="114"/>
      <c r="CO252" s="8"/>
      <c r="CP252" s="40" t="s">
        <v>34</v>
      </c>
      <c r="CQ252" s="40">
        <f>CQ250/CQ251</f>
        <v>4.1666666666666664E-2</v>
      </c>
      <c r="CR252" s="38">
        <f t="shared" si="119"/>
        <v>-2.916666666666667</v>
      </c>
      <c r="CS252" s="78">
        <f t="shared" si="117"/>
        <v>8.3456771369635144E-3</v>
      </c>
      <c r="CT252" s="78" cm="1">
        <f t="array" ref="CT252">_xlfn.IFS(
    FALSE, N("Check if X1 shading is ON"),
    $CT$248&lt;&gt;"x", NA(),
    FALSE, N("Check if case is 'LEFT' and x axis value less than z score"),
    AND($CE$267 = "LEFT", $CR252 &lt; IF($CI$267="", 0, $CI$267)), $CS252,
    FALSE, N("Check if case is 'RIGHT' and x axis value greater than z score"),
    AND($CE$267 = "RIGHT", $CR252 &gt; IF($CI$267="", 0, $CI$267)), $CS252,
    FALSE, N("Check if case is 'TWO' and both directions"),
    AND(
        $CE$267 = "TWO",
        OR($CR252 &lt; -ABS($CI$267), $CR252 &gt; ABS($CI$268))
    ), $CS252,
    FALSE, N("Default case: Return NA()"),
    TRUE, NA()
)</f>
        <v>8.3456771369635144E-3</v>
      </c>
      <c r="CU252" s="78" t="e" cm="1">
        <f t="array" ref="CU252">_xlfn.IFS(
    FALSE, N("Check if X1 shading is ON"),
    $CT$248&lt;&gt;"x", NA(),
    FALSE, N("Check if case is 'LEFT' and x axis value less than z score"),
    AND($CE$268 = "LEFT", $CR252 &lt; IF($CI$268="", 0, $CI$268)), $CS252,
    FALSE, N("Check if case is 'RIGHT' and x axis value greater than z score"),
    AND($CE$268 = "RIGHT", $CR252 &gt; IF($CI$268="", 0, $CI$268)), $CS252,
    FALSE, N("Default case: Return NA()"),
    TRUE, NA()
)</f>
        <v>#N/A</v>
      </c>
      <c r="CV252" s="78" t="e" cm="1">
        <f t="array" ref="CV252">_xlfn.IFS(
    FALSE, N("Check if X1 shading is ON"),
    $CV$248&lt;&gt;"x", NA(),
    FALSE, N("Check if case is 'LEFT' and x axis value less than z score"),
    AND($CE$271 = "LEFT", $CR252 &lt; IF($CI$271="", 0, $CI$271)), $CS252,
    FALSE, N("Check if case is 'RIGHT' and x axis value greater than z score"),
    AND($CE$271 = "RIGHT", $CR252 &gt; IF($CI$271="", 0, $CI$271)), $CS252,
    FALSE, N("Check if case is 'TWO' and both directions"),
    AND(
        $CE$271 = "TWO",
        OR($CR252 &lt; -ABS($CI$271), $CR252 &gt; ABS($CI$271))
    ), $CS252,
    FALSE, N("Default case: Return NA()"),
    TRUE, NA()
)</f>
        <v>#N/A</v>
      </c>
      <c r="CW252" s="30"/>
      <c r="CX252" s="66">
        <v>-1.1666666666666687</v>
      </c>
      <c r="CY252" s="66">
        <v>6.2000000000000006E-2</v>
      </c>
      <c r="CZ252" s="66">
        <f t="shared" si="111"/>
        <v>6.2000000000000006E-2</v>
      </c>
      <c r="DA252" s="66" t="str">
        <f t="shared" si="112"/>
        <v>x̅</v>
      </c>
    </row>
    <row r="253" spans="1:105" ht="17" thickBot="1" x14ac:dyDescent="0.25">
      <c r="A253"/>
      <c r="B253" s="115"/>
      <c r="C253" s="116"/>
      <c r="D253" s="116"/>
      <c r="E253" s="116"/>
      <c r="F253" s="117"/>
      <c r="G253" s="117"/>
      <c r="H253" s="117"/>
      <c r="I253" s="117"/>
      <c r="J253" s="117"/>
      <c r="K253" s="117"/>
      <c r="L253" s="130"/>
      <c r="M253" s="117"/>
      <c r="N253" s="117"/>
      <c r="O253" s="131"/>
      <c r="P253" s="8"/>
      <c r="Q253" s="30"/>
      <c r="R253" s="30"/>
      <c r="S253" s="38">
        <f t="shared" si="116"/>
        <v>-2.8333333333333339</v>
      </c>
      <c r="T253" s="78">
        <f t="shared" si="115"/>
        <v>1.0120969767253457E-2</v>
      </c>
      <c r="U253" s="78" cm="1">
        <f t="array" ref="U253">_xlfn.IFS(
    FALSE, N("Check if X1 shading is ON"),
    $U$247&lt;&gt;"x", NA(),
    FALSE, N("Check if case is 'LEFT' and x axis value less than z score"),
    AND($F$266 = "LEFT", $S253 &lt; IF($J$266="", 0, $J$266)), $T253,
    FALSE, N("Check if case is 'RIGHT' and x axis value greater than z score"),
    AND($F$266 = "RIGHT", $S253 &gt; IF($J$266="", 0, $J$266)), $T253,
    FALSE, N("Check if case is 'TWO' and both directions"),
    AND(
        $F$266 = "TWO",
        OR($S253 &lt; -ABS($J$266), $S253 &gt; ABS($J$267))
    ), $T253,
    FALSE, N("Default case: Return NA()"),
    TRUE, NA()
)</f>
        <v>1.0120969767253457E-2</v>
      </c>
      <c r="V253" s="78" t="e" cm="1">
        <f t="array" ref="V253">_xlfn.IFS(
    FALSE, N("Check if X1 shading is ON"),
    $U$247&lt;&gt;"x", NA(),
    FALSE, N("Check if case is 'LEFT' and x axis value less than z score"),
    AND($F$267 = "LEFT", $S253 &lt; IF($J$267="", 0, $J$267)), $T253,
    FALSE, N("Check if case is 'RIGHT' and x axis value greater than z score"),
    AND($F$267 = "RIGHT", $S253 &gt; IF($J$267="", 0, $J$267)), $T253,
    FALSE, N("Default case: Return NA()"),
    TRUE, NA()
)</f>
        <v>#N/A</v>
      </c>
      <c r="W253" s="78" t="e" cm="1">
        <f t="array" ref="W253">_xlfn.IFS(
    FALSE, N("Check if X1 shading is ON"),
    $W$247&lt;&gt;"x", NA(),
    FALSE, N("Check if case is 'LEFT' and x axis value less than z score"),
    AND($F$270 = "LEFT", $S253 &lt; IF($J$270="", 0, $J$270)), $T253,
    FALSE, N("Check if case is 'RIGHT' and x axis value greater than z score"),
    AND($F$270 = "RIGHT", $S253 &gt; IF($J$270="", 0, $J$270)), $T253,
    FALSE, N("Check if case is 'TWO' and both directions"),
    AND(
        $F$270 = "TWO",
        OR($S253 &lt; -ABS($J$270), $S253 &gt; ABS($J$270))
    ), $T253,
    FALSE, N("Default case: Return NA()"),
    TRUE, NA()
)</f>
        <v>#N/A</v>
      </c>
      <c r="X253" s="30"/>
      <c r="Y253" s="66">
        <v>-0.66666666666666874</v>
      </c>
      <c r="Z253" s="66">
        <v>6.2000000000000006E-2</v>
      </c>
      <c r="AA253" s="66">
        <f t="shared" si="109"/>
        <v>6.2000000000000006E-2</v>
      </c>
      <c r="AB253" s="66" t="str">
        <f t="shared" si="110"/>
        <v>x̅</v>
      </c>
      <c r="CA253" s="113"/>
      <c r="CB253" s="32">
        <f>CB249</f>
        <v>30</v>
      </c>
      <c r="CC253" s="32" t="str">
        <f>SCORECHART!BO223</f>
        <v>T x̅</v>
      </c>
      <c r="CD253" s="32" t="str">
        <f>SCORECHART!BP223</f>
        <v>new sample x̅</v>
      </c>
      <c r="CE253" s="32" t="str">
        <f>SCORECHART!BQ223</f>
        <v>right</v>
      </c>
      <c r="CF253" s="36">
        <f>SCORECHART!BR223</f>
        <v>80</v>
      </c>
      <c r="CG253" s="84">
        <f>SCORECHART!BS223</f>
        <v>0.44824049374179142</v>
      </c>
      <c r="CH253" s="36">
        <f>SCORECHART!BT223</f>
        <v>81.2</v>
      </c>
      <c r="CI253" s="33">
        <f>SCORECHART!BU223</f>
        <v>2.6771342990070459</v>
      </c>
      <c r="CJ253" s="34">
        <f>SCORECHART!BV223</f>
        <v>6.046112395887167E-3</v>
      </c>
      <c r="CK253" s="30"/>
      <c r="CL253" s="8"/>
      <c r="CM253" s="8"/>
      <c r="CN253" s="114"/>
      <c r="CO253" s="8"/>
      <c r="CP253" s="30"/>
      <c r="CQ253" s="30"/>
      <c r="CR253" s="38">
        <f t="shared" si="119"/>
        <v>-2.8750000000000004</v>
      </c>
      <c r="CS253" s="78">
        <f t="shared" si="117"/>
        <v>9.194131613836495E-3</v>
      </c>
      <c r="CT253" s="78" cm="1">
        <f t="array" ref="CT253">_xlfn.IFS(
    FALSE, N("Check if X1 shading is ON"),
    $CT$248&lt;&gt;"x", NA(),
    FALSE, N("Check if case is 'LEFT' and x axis value less than z score"),
    AND($CE$267 = "LEFT", $CR253 &lt; IF($CI$267="", 0, $CI$267)), $CS253,
    FALSE, N("Check if case is 'RIGHT' and x axis value greater than z score"),
    AND($CE$267 = "RIGHT", $CR253 &gt; IF($CI$267="", 0, $CI$267)), $CS253,
    FALSE, N("Check if case is 'TWO' and both directions"),
    AND(
        $CE$267 = "TWO",
        OR($CR253 &lt; -ABS($CI$267), $CR253 &gt; ABS($CI$268))
    ), $CS253,
    FALSE, N("Default case: Return NA()"),
    TRUE, NA()
)</f>
        <v>9.194131613836495E-3</v>
      </c>
      <c r="CU253" s="78" t="e" cm="1">
        <f t="array" ref="CU253">_xlfn.IFS(
    FALSE, N("Check if X1 shading is ON"),
    $CT$248&lt;&gt;"x", NA(),
    FALSE, N("Check if case is 'LEFT' and x axis value less than z score"),
    AND($CE$268 = "LEFT", $CR253 &lt; IF($CI$268="", 0, $CI$268)), $CS253,
    FALSE, N("Check if case is 'RIGHT' and x axis value greater than z score"),
    AND($CE$268 = "RIGHT", $CR253 &gt; IF($CI$268="", 0, $CI$268)), $CS253,
    FALSE, N("Default case: Return NA()"),
    TRUE, NA()
)</f>
        <v>#N/A</v>
      </c>
      <c r="CV253" s="78" t="e" cm="1">
        <f t="array" ref="CV253">_xlfn.IFS(
    FALSE, N("Check if X1 shading is ON"),
    $CV$248&lt;&gt;"x", NA(),
    FALSE, N("Check if case is 'LEFT' and x axis value less than z score"),
    AND($CE$271 = "LEFT", $CR253 &lt; IF($CI$271="", 0, $CI$271)), $CS253,
    FALSE, N("Check if case is 'RIGHT' and x axis value greater than z score"),
    AND($CE$271 = "RIGHT", $CR253 &gt; IF($CI$271="", 0, $CI$271)), $CS253,
    FALSE, N("Check if case is 'TWO' and both directions"),
    AND(
        $CE$271 = "TWO",
        OR($CR253 &lt; -ABS($CI$271), $CR253 &gt; ABS($CI$271))
    ), $CS253,
    FALSE, N("Default case: Return NA()"),
    TRUE, NA()
)</f>
        <v>#N/A</v>
      </c>
      <c r="CW253" s="30"/>
      <c r="CX253" s="66">
        <v>-0.83333333333333526</v>
      </c>
      <c r="CY253" s="66">
        <v>6.2000000000000006E-2</v>
      </c>
      <c r="CZ253" s="66">
        <f t="shared" si="111"/>
        <v>6.2000000000000006E-2</v>
      </c>
      <c r="DA253" s="66" t="str">
        <f t="shared" si="112"/>
        <v>x̅</v>
      </c>
    </row>
    <row r="254" spans="1:105" ht="17" thickBot="1" x14ac:dyDescent="0.25">
      <c r="A254"/>
      <c r="B254" s="30"/>
      <c r="C254" s="26"/>
      <c r="D254" s="26"/>
      <c r="E254" s="26"/>
      <c r="F254" s="26"/>
      <c r="G254" s="37"/>
      <c r="H254" s="37"/>
      <c r="I254" s="37"/>
      <c r="J254" s="38"/>
      <c r="K254" s="39"/>
      <c r="L254" s="30"/>
      <c r="M254" s="8"/>
      <c r="N254" s="132" t="str">
        <f t="shared" ref="N254:N270" si="120">AM202</f>
        <v>x</v>
      </c>
      <c r="O254" s="132" t="str">
        <f t="shared" ref="O254:O270" si="121">AN202</f>
        <v>standardized scale</v>
      </c>
      <c r="P254" s="8"/>
      <c r="Q254" s="8" t="s">
        <v>24</v>
      </c>
      <c r="R254" s="8"/>
      <c r="S254" s="38">
        <f t="shared" si="116"/>
        <v>-2.7916666666666674</v>
      </c>
      <c r="T254" s="78">
        <f t="shared" si="115"/>
        <v>1.1132367549497322E-2</v>
      </c>
      <c r="U254" s="78" cm="1">
        <f t="array" ref="U254">_xlfn.IFS(
    FALSE, N("Check if X1 shading is ON"),
    $U$247&lt;&gt;"x", NA(),
    FALSE, N("Check if case is 'LEFT' and x axis value less than z score"),
    AND($F$266 = "LEFT", $S254 &lt; IF($J$266="", 0, $J$266)), $T254,
    FALSE, N("Check if case is 'RIGHT' and x axis value greater than z score"),
    AND($F$266 = "RIGHT", $S254 &gt; IF($J$266="", 0, $J$266)), $T254,
    FALSE, N("Check if case is 'TWO' and both directions"),
    AND(
        $F$266 = "TWO",
        OR($S254 &lt; -ABS($J$266), $S254 &gt; ABS($J$267))
    ), $T254,
    FALSE, N("Default case: Return NA()"),
    TRUE, NA()
)</f>
        <v>1.1132367549497322E-2</v>
      </c>
      <c r="V254" s="78" t="e" cm="1">
        <f t="array" ref="V254">_xlfn.IFS(
    FALSE, N("Check if X1 shading is ON"),
    $U$247&lt;&gt;"x", NA(),
    FALSE, N("Check if case is 'LEFT' and x axis value less than z score"),
    AND($F$267 = "LEFT", $S254 &lt; IF($J$267="", 0, $J$267)), $T254,
    FALSE, N("Check if case is 'RIGHT' and x axis value greater than z score"),
    AND($F$267 = "RIGHT", $S254 &gt; IF($J$267="", 0, $J$267)), $T254,
    FALSE, N("Default case: Return NA()"),
    TRUE, NA()
)</f>
        <v>#N/A</v>
      </c>
      <c r="W254" s="78" t="e" cm="1">
        <f t="array" ref="W254">_xlfn.IFS(
    FALSE, N("Check if X1 shading is ON"),
    $W$247&lt;&gt;"x", NA(),
    FALSE, N("Check if case is 'LEFT' and x axis value less than z score"),
    AND($F$270 = "LEFT", $S254 &lt; IF($J$270="", 0, $J$270)), $T254,
    FALSE, N("Check if case is 'RIGHT' and x axis value greater than z score"),
    AND($F$270 = "RIGHT", $S254 &gt; IF($J$270="", 0, $J$270)), $T254,
    FALSE, N("Check if case is 'TWO' and both directions"),
    AND(
        $F$270 = "TWO",
        OR($S254 &lt; -ABS($J$270), $S254 &gt; ABS($J$270))
    ), $T254,
    FALSE, N("Default case: Return NA()"),
    TRUE, NA()
)</f>
        <v>#N/A</v>
      </c>
      <c r="X254" s="30"/>
      <c r="Y254" s="66">
        <v>-0.50000000000000222</v>
      </c>
      <c r="Z254" s="66">
        <v>6.2000000000000006E-2</v>
      </c>
      <c r="AA254" s="66">
        <f t="shared" si="109"/>
        <v>6.2000000000000006E-2</v>
      </c>
      <c r="AB254" s="66" t="str">
        <f t="shared" si="110"/>
        <v>x̅</v>
      </c>
      <c r="CA254" s="115"/>
      <c r="CB254" s="116"/>
      <c r="CC254" s="116"/>
      <c r="CD254" s="116"/>
      <c r="CE254" s="117"/>
      <c r="CF254" s="117"/>
      <c r="CG254" s="117"/>
      <c r="CH254" s="117"/>
      <c r="CI254" s="117"/>
      <c r="CJ254" s="117"/>
      <c r="CK254" s="130"/>
      <c r="CL254" s="117"/>
      <c r="CM254" s="117"/>
      <c r="CN254" s="131"/>
      <c r="CO254" s="8"/>
      <c r="CP254" s="30"/>
      <c r="CQ254" s="30"/>
      <c r="CR254" s="38">
        <f t="shared" si="119"/>
        <v>-2.8333333333333339</v>
      </c>
      <c r="CS254" s="78">
        <f t="shared" si="117"/>
        <v>1.0120969767253457E-2</v>
      </c>
      <c r="CT254" s="78" cm="1">
        <f t="array" ref="CT254">_xlfn.IFS(
    FALSE, N("Check if X1 shading is ON"),
    $CT$248&lt;&gt;"x", NA(),
    FALSE, N("Check if case is 'LEFT' and x axis value less than z score"),
    AND($CE$267 = "LEFT", $CR254 &lt; IF($CI$267="", 0, $CI$267)), $CS254,
    FALSE, N("Check if case is 'RIGHT' and x axis value greater than z score"),
    AND($CE$267 = "RIGHT", $CR254 &gt; IF($CI$267="", 0, $CI$267)), $CS254,
    FALSE, N("Check if case is 'TWO' and both directions"),
    AND(
        $CE$267 = "TWO",
        OR($CR254 &lt; -ABS($CI$267), $CR254 &gt; ABS($CI$268))
    ), $CS254,
    FALSE, N("Default case: Return NA()"),
    TRUE, NA()
)</f>
        <v>1.0120969767253457E-2</v>
      </c>
      <c r="CU254" s="78" t="e" cm="1">
        <f t="array" ref="CU254">_xlfn.IFS(
    FALSE, N("Check if X1 shading is ON"),
    $CT$248&lt;&gt;"x", NA(),
    FALSE, N("Check if case is 'LEFT' and x axis value less than z score"),
    AND($CE$268 = "LEFT", $CR254 &lt; IF($CI$268="", 0, $CI$268)), $CS254,
    FALSE, N("Check if case is 'RIGHT' and x axis value greater than z score"),
    AND($CE$268 = "RIGHT", $CR254 &gt; IF($CI$268="", 0, $CI$268)), $CS254,
    FALSE, N("Default case: Return NA()"),
    TRUE, NA()
)</f>
        <v>#N/A</v>
      </c>
      <c r="CV254" s="78" t="e" cm="1">
        <f t="array" ref="CV254">_xlfn.IFS(
    FALSE, N("Check if X1 shading is ON"),
    $CV$248&lt;&gt;"x", NA(),
    FALSE, N("Check if case is 'LEFT' and x axis value less than z score"),
    AND($CE$271 = "LEFT", $CR254 &lt; IF($CI$271="", 0, $CI$271)), $CS254,
    FALSE, N("Check if case is 'RIGHT' and x axis value greater than z score"),
    AND($CE$271 = "RIGHT", $CR254 &gt; IF($CI$271="", 0, $CI$271)), $CS254,
    FALSE, N("Check if case is 'TWO' and both directions"),
    AND(
        $CE$271 = "TWO",
        OR($CR254 &lt; -ABS($CI$271), $CR254 &gt; ABS($CI$271))
    ), $CS254,
    FALSE, N("Default case: Return NA()"),
    TRUE, NA()
)</f>
        <v>#N/A</v>
      </c>
      <c r="CW254" s="30"/>
      <c r="CX254" s="66">
        <v>-0.66666666666666874</v>
      </c>
      <c r="CY254" s="66">
        <v>6.2000000000000006E-2</v>
      </c>
      <c r="CZ254" s="66">
        <f t="shared" si="111"/>
        <v>6.2000000000000006E-2</v>
      </c>
      <c r="DA254" s="66" t="str">
        <f t="shared" si="112"/>
        <v>x̅</v>
      </c>
    </row>
    <row r="255" spans="1:105" ht="16" x14ac:dyDescent="0.2">
      <c r="A255"/>
      <c r="B255" s="30"/>
      <c r="C255" s="41" t="s">
        <v>31</v>
      </c>
      <c r="D255" s="8"/>
      <c r="E255" s="26"/>
      <c r="F255" s="42" t="str">
        <f t="shared" ref="F255:K255" si="122">F246</f>
        <v>shading</v>
      </c>
      <c r="G255" s="42" t="str">
        <f t="shared" si="122"/>
        <v>hypothesized mean</v>
      </c>
      <c r="H255" s="42" t="str">
        <f t="shared" si="122"/>
        <v>expected variability</v>
      </c>
      <c r="I255" s="42" t="str">
        <f t="shared" si="122"/>
        <v>raw CV &lt;&lt;</v>
      </c>
      <c r="J255" s="42" t="str">
        <f t="shared" si="122"/>
        <v>&lt;&lt; standardized CV</v>
      </c>
      <c r="K255" s="42" t="str">
        <f t="shared" si="122"/>
        <v>&lt;&lt; probability</v>
      </c>
      <c r="L255" s="30"/>
      <c r="M255" s="8"/>
      <c r="N255" s="74" t="str">
        <f t="shared" si="120"/>
        <v>x</v>
      </c>
      <c r="O255" s="74" t="str">
        <f t="shared" si="121"/>
        <v xml:space="preserve">curve fill x, x̅ </v>
      </c>
      <c r="P255" s="8"/>
      <c r="Q255" s="32" t="s">
        <v>1</v>
      </c>
      <c r="R255" s="8"/>
      <c r="S255" s="38">
        <f t="shared" si="116"/>
        <v>-2.7500000000000009</v>
      </c>
      <c r="T255" s="78">
        <f t="shared" si="115"/>
        <v>1.2234848777987996E-2</v>
      </c>
      <c r="U255" s="78" cm="1">
        <f t="array" ref="U255">_xlfn.IFS(
    FALSE, N("Check if X1 shading is ON"),
    $U$247&lt;&gt;"x", NA(),
    FALSE, N("Check if case is 'LEFT' and x axis value less than z score"),
    AND($F$266 = "LEFT", $S255 &lt; IF($J$266="", 0, $J$266)), $T255,
    FALSE, N("Check if case is 'RIGHT' and x axis value greater than z score"),
    AND($F$266 = "RIGHT", $S255 &gt; IF($J$266="", 0, $J$266)), $T255,
    FALSE, N("Check if case is 'TWO' and both directions"),
    AND(
        $F$266 = "TWO",
        OR($S255 &lt; -ABS($J$266), $S255 &gt; ABS($J$267))
    ), $T255,
    FALSE, N("Default case: Return NA()"),
    TRUE, NA()
)</f>
        <v>1.2234848777987996E-2</v>
      </c>
      <c r="V255" s="78" t="e" cm="1">
        <f t="array" ref="V255">_xlfn.IFS(
    FALSE, N("Check if X1 shading is ON"),
    $U$247&lt;&gt;"x", NA(),
    FALSE, N("Check if case is 'LEFT' and x axis value less than z score"),
    AND($F$267 = "LEFT", $S255 &lt; IF($J$267="", 0, $J$267)), $T255,
    FALSE, N("Check if case is 'RIGHT' and x axis value greater than z score"),
    AND($F$267 = "RIGHT", $S255 &gt; IF($J$267="", 0, $J$267)), $T255,
    FALSE, N("Default case: Return NA()"),
    TRUE, NA()
)</f>
        <v>#N/A</v>
      </c>
      <c r="W255" s="78" t="e" cm="1">
        <f t="array" ref="W255">_xlfn.IFS(
    FALSE, N("Check if X1 shading is ON"),
    $W$247&lt;&gt;"x", NA(),
    FALSE, N("Check if case is 'LEFT' and x axis value less than z score"),
    AND($F$270 = "LEFT", $S255 &lt; IF($J$270="", 0, $J$270)), $T255,
    FALSE, N("Check if case is 'RIGHT' and x axis value greater than z score"),
    AND($F$270 = "RIGHT", $S255 &gt; IF($J$270="", 0, $J$270)), $T255,
    FALSE, N("Check if case is 'TWO' and both directions"),
    AND(
        $F$270 = "TWO",
        OR($S255 &lt; -ABS($J$270), $S255 &gt; ABS($J$270))
    ), $T255,
    FALSE, N("Default case: Return NA()"),
    TRUE, NA()
)</f>
        <v>#N/A</v>
      </c>
      <c r="X255" s="30"/>
      <c r="Y255" s="66">
        <v>-0.33333333333333548</v>
      </c>
      <c r="Z255" s="66">
        <v>6.2000000000000006E-2</v>
      </c>
      <c r="AA255" s="66">
        <f t="shared" si="109"/>
        <v>6.2000000000000006E-2</v>
      </c>
      <c r="AB255" s="66" t="str">
        <f t="shared" si="110"/>
        <v>x̅</v>
      </c>
      <c r="CA255" s="30"/>
      <c r="CB255" s="26"/>
      <c r="CC255" s="26"/>
      <c r="CD255" s="26"/>
      <c r="CE255" s="26"/>
      <c r="CF255" s="37"/>
      <c r="CG255" s="37"/>
      <c r="CH255" s="37"/>
      <c r="CI255" s="38"/>
      <c r="CJ255" s="39"/>
      <c r="CK255" s="30"/>
      <c r="CL255" s="8"/>
      <c r="CM255" s="132" t="str">
        <f>SCORECHART!BU198</f>
        <v>x</v>
      </c>
      <c r="CN255" s="132" t="str">
        <f>SCORECHART!BV198</f>
        <v>standardized scale</v>
      </c>
      <c r="CO255" s="8"/>
      <c r="CP255" s="8" t="s">
        <v>24</v>
      </c>
      <c r="CQ255" s="8"/>
      <c r="CR255" s="38">
        <f t="shared" si="119"/>
        <v>-2.7916666666666674</v>
      </c>
      <c r="CS255" s="78">
        <f t="shared" si="117"/>
        <v>1.1132367549497322E-2</v>
      </c>
      <c r="CT255" s="78" cm="1">
        <f t="array" ref="CT255">_xlfn.IFS(
    FALSE, N("Check if X1 shading is ON"),
    $CT$248&lt;&gt;"x", NA(),
    FALSE, N("Check if case is 'LEFT' and x axis value less than z score"),
    AND($CE$267 = "LEFT", $CR255 &lt; IF($CI$267="", 0, $CI$267)), $CS255,
    FALSE, N("Check if case is 'RIGHT' and x axis value greater than z score"),
    AND($CE$267 = "RIGHT", $CR255 &gt; IF($CI$267="", 0, $CI$267)), $CS255,
    FALSE, N("Check if case is 'TWO' and both directions"),
    AND(
        $CE$267 = "TWO",
        OR($CR255 &lt; -ABS($CI$267), $CR255 &gt; ABS($CI$268))
    ), $CS255,
    FALSE, N("Default case: Return NA()"),
    TRUE, NA()
)</f>
        <v>1.1132367549497322E-2</v>
      </c>
      <c r="CU255" s="78" t="e" cm="1">
        <f t="array" ref="CU255">_xlfn.IFS(
    FALSE, N("Check if X1 shading is ON"),
    $CT$248&lt;&gt;"x", NA(),
    FALSE, N("Check if case is 'LEFT' and x axis value less than z score"),
    AND($CE$268 = "LEFT", $CR255 &lt; IF($CI$268="", 0, $CI$268)), $CS255,
    FALSE, N("Check if case is 'RIGHT' and x axis value greater than z score"),
    AND($CE$268 = "RIGHT", $CR255 &gt; IF($CI$268="", 0, $CI$268)), $CS255,
    FALSE, N("Default case: Return NA()"),
    TRUE, NA()
)</f>
        <v>#N/A</v>
      </c>
      <c r="CV255" s="78" t="e" cm="1">
        <f t="array" ref="CV255">_xlfn.IFS(
    FALSE, N("Check if X1 shading is ON"),
    $CV$248&lt;&gt;"x", NA(),
    FALSE, N("Check if case is 'LEFT' and x axis value less than z score"),
    AND($CE$271 = "LEFT", $CR255 &lt; IF($CI$271="", 0, $CI$271)), $CS255,
    FALSE, N("Check if case is 'RIGHT' and x axis value greater than z score"),
    AND($CE$271 = "RIGHT", $CR255 &gt; IF($CI$271="", 0, $CI$271)), $CS255,
    FALSE, N("Check if case is 'TWO' and both directions"),
    AND(
        $CE$271 = "TWO",
        OR($CR255 &lt; -ABS($CI$271), $CR255 &gt; ABS($CI$271))
    ), $CS255,
    FALSE, N("Default case: Return NA()"),
    TRUE, NA()
)</f>
        <v>#N/A</v>
      </c>
      <c r="CW255" s="30"/>
      <c r="CX255" s="66">
        <v>-0.50000000000000222</v>
      </c>
      <c r="CY255" s="66">
        <v>6.2000000000000006E-2</v>
      </c>
      <c r="CZ255" s="66">
        <f t="shared" si="111"/>
        <v>6.2000000000000006E-2</v>
      </c>
      <c r="DA255" s="66" t="str">
        <f t="shared" si="112"/>
        <v>x̅</v>
      </c>
    </row>
    <row r="256" spans="1:105" ht="16" x14ac:dyDescent="0.2">
      <c r="A256"/>
      <c r="B256" s="30"/>
      <c r="C256" s="29" t="s">
        <v>17</v>
      </c>
      <c r="D256" s="27" t="s">
        <v>13</v>
      </c>
      <c r="E256" s="27" t="s">
        <v>23</v>
      </c>
      <c r="F256" s="27" t="s">
        <v>0</v>
      </c>
      <c r="G256" s="28" t="s">
        <v>14</v>
      </c>
      <c r="H256" s="29" t="str">
        <f>IFERROR(LEFT(H247, FIND(")", H247)),H247)</f>
        <v>SE = σ̂(x̅)</v>
      </c>
      <c r="I256" s="28" t="str">
        <f>I247</f>
        <v>x̅</v>
      </c>
      <c r="J256" s="28" t="str">
        <f>J247</f>
        <v>t score</v>
      </c>
      <c r="K256" s="28" t="str">
        <f>K247</f>
        <v>P(x̅)</v>
      </c>
      <c r="L256" s="8"/>
      <c r="M256" s="8"/>
      <c r="N256" s="74" t="str">
        <f t="shared" si="120"/>
        <v>x</v>
      </c>
      <c r="O256" s="74" t="str">
        <f t="shared" si="121"/>
        <v>empirical rule</v>
      </c>
      <c r="P256" s="8"/>
      <c r="Q256" s="32" t="s">
        <v>15</v>
      </c>
      <c r="R256" s="8"/>
      <c r="S256" s="38">
        <f t="shared" si="116"/>
        <v>-2.7083333333333344</v>
      </c>
      <c r="T256" s="78">
        <f t="shared" si="115"/>
        <v>1.3435286711765229E-2</v>
      </c>
      <c r="U256" s="78" cm="1">
        <f t="array" ref="U256">_xlfn.IFS(
    FALSE, N("Check if X1 shading is ON"),
    $U$247&lt;&gt;"x", NA(),
    FALSE, N("Check if case is 'LEFT' and x axis value less than z score"),
    AND($F$266 = "LEFT", $S256 &lt; IF($J$266="", 0, $J$266)), $T256,
    FALSE, N("Check if case is 'RIGHT' and x axis value greater than z score"),
    AND($F$266 = "RIGHT", $S256 &gt; IF($J$266="", 0, $J$266)), $T256,
    FALSE, N("Check if case is 'TWO' and both directions"),
    AND(
        $F$266 = "TWO",
        OR($S256 &lt; -ABS($J$266), $S256 &gt; ABS($J$267))
    ), $T256,
    FALSE, N("Default case: Return NA()"),
    TRUE, NA()
)</f>
        <v>1.3435286711765229E-2</v>
      </c>
      <c r="V256" s="78" t="e" cm="1">
        <f t="array" ref="V256">_xlfn.IFS(
    FALSE, N("Check if X1 shading is ON"),
    $U$247&lt;&gt;"x", NA(),
    FALSE, N("Check if case is 'LEFT' and x axis value less than z score"),
    AND($F$267 = "LEFT", $S256 &lt; IF($J$267="", 0, $J$267)), $T256,
    FALSE, N("Check if case is 'RIGHT' and x axis value greater than z score"),
    AND($F$267 = "RIGHT", $S256 &gt; IF($J$267="", 0, $J$267)), $T256,
    FALSE, N("Default case: Return NA()"),
    TRUE, NA()
)</f>
        <v>#N/A</v>
      </c>
      <c r="W256" s="78" t="e" cm="1">
        <f t="array" ref="W256">_xlfn.IFS(
    FALSE, N("Check if X1 shading is ON"),
    $W$247&lt;&gt;"x", NA(),
    FALSE, N("Check if case is 'LEFT' and x axis value less than z score"),
    AND($F$270 = "LEFT", $S256 &lt; IF($J$270="", 0, $J$270)), $T256,
    FALSE, N("Check if case is 'RIGHT' and x axis value greater than z score"),
    AND($F$270 = "RIGHT", $S256 &gt; IF($J$270="", 0, $J$270)), $T256,
    FALSE, N("Check if case is 'TWO' and both directions"),
    AND(
        $F$270 = "TWO",
        OR($S256 &lt; -ABS($J$270), $S256 &gt; ABS($J$270))
    ), $T256,
    FALSE, N("Default case: Return NA()"),
    TRUE, NA()
)</f>
        <v>#N/A</v>
      </c>
      <c r="X256" s="30"/>
      <c r="Y256" s="66">
        <v>-0.16666666666666879</v>
      </c>
      <c r="Z256" s="66">
        <v>6.2000000000000006E-2</v>
      </c>
      <c r="AA256" s="66">
        <f t="shared" si="109"/>
        <v>6.2000000000000006E-2</v>
      </c>
      <c r="AB256" s="66" t="str">
        <f t="shared" si="110"/>
        <v>x̅</v>
      </c>
      <c r="CA256" s="30"/>
      <c r="CB256" s="41" t="s">
        <v>31</v>
      </c>
      <c r="CC256" s="8"/>
      <c r="CD256" s="26"/>
      <c r="CE256" s="42" t="str">
        <f t="shared" ref="CE256:CJ256" si="123">CE247</f>
        <v>shading</v>
      </c>
      <c r="CF256" s="42" t="str">
        <f t="shared" si="123"/>
        <v>hypothesized mean</v>
      </c>
      <c r="CG256" s="42" t="str">
        <f t="shared" si="123"/>
        <v>expected variability</v>
      </c>
      <c r="CH256" s="42" t="str">
        <f t="shared" si="123"/>
        <v>raw CV &lt;&lt;</v>
      </c>
      <c r="CI256" s="42" t="str">
        <f t="shared" si="123"/>
        <v>&lt;&lt; standardized CV</v>
      </c>
      <c r="CJ256" s="42" t="str">
        <f t="shared" si="123"/>
        <v>&lt;&lt; probability</v>
      </c>
      <c r="CK256" s="30"/>
      <c r="CL256" s="8"/>
      <c r="CM256" s="74" t="str">
        <f>SCORECHART!BU199</f>
        <v>x</v>
      </c>
      <c r="CN256" s="74" t="str">
        <f>SCORECHART!BV199</f>
        <v xml:space="preserve">curve fill x, x̅ </v>
      </c>
      <c r="CO256" s="8"/>
      <c r="CP256" s="32" t="s">
        <v>1</v>
      </c>
      <c r="CQ256" s="8"/>
      <c r="CR256" s="38">
        <f t="shared" si="119"/>
        <v>-2.7500000000000009</v>
      </c>
      <c r="CS256" s="78">
        <f t="shared" si="117"/>
        <v>1.2234848777987996E-2</v>
      </c>
      <c r="CT256" s="78" cm="1">
        <f t="array" ref="CT256">_xlfn.IFS(
    FALSE, N("Check if X1 shading is ON"),
    $CT$248&lt;&gt;"x", NA(),
    FALSE, N("Check if case is 'LEFT' and x axis value less than z score"),
    AND($CE$267 = "LEFT", $CR256 &lt; IF($CI$267="", 0, $CI$267)), $CS256,
    FALSE, N("Check if case is 'RIGHT' and x axis value greater than z score"),
    AND($CE$267 = "RIGHT", $CR256 &gt; IF($CI$267="", 0, $CI$267)), $CS256,
    FALSE, N("Check if case is 'TWO' and both directions"),
    AND(
        $CE$267 = "TWO",
        OR($CR256 &lt; -ABS($CI$267), $CR256 &gt; ABS($CI$268))
    ), $CS256,
    FALSE, N("Default case: Return NA()"),
    TRUE, NA()
)</f>
        <v>1.2234848777987996E-2</v>
      </c>
      <c r="CU256" s="78" t="e" cm="1">
        <f t="array" ref="CU256">_xlfn.IFS(
    FALSE, N("Check if X1 shading is ON"),
    $CT$248&lt;&gt;"x", NA(),
    FALSE, N("Check if case is 'LEFT' and x axis value less than z score"),
    AND($CE$268 = "LEFT", $CR256 &lt; IF($CI$268="", 0, $CI$268)), $CS256,
    FALSE, N("Check if case is 'RIGHT' and x axis value greater than z score"),
    AND($CE$268 = "RIGHT", $CR256 &gt; IF($CI$268="", 0, $CI$268)), $CS256,
    FALSE, N("Default case: Return NA()"),
    TRUE, NA()
)</f>
        <v>#N/A</v>
      </c>
      <c r="CV256" s="78" t="e" cm="1">
        <f t="array" ref="CV256">_xlfn.IFS(
    FALSE, N("Check if X1 shading is ON"),
    $CV$248&lt;&gt;"x", NA(),
    FALSE, N("Check if case is 'LEFT' and x axis value less than z score"),
    AND($CE$271 = "LEFT", $CR256 &lt; IF($CI$271="", 0, $CI$271)), $CS256,
    FALSE, N("Check if case is 'RIGHT' and x axis value greater than z score"),
    AND($CE$271 = "RIGHT", $CR256 &gt; IF($CI$271="", 0, $CI$271)), $CS256,
    FALSE, N("Check if case is 'TWO' and both directions"),
    AND(
        $CE$271 = "TWO",
        OR($CR256 &lt; -ABS($CI$271), $CR256 &gt; ABS($CI$271))
    ), $CS256,
    FALSE, N("Default case: Return NA()"),
    TRUE, NA()
)</f>
        <v>#N/A</v>
      </c>
      <c r="CW256" s="30"/>
      <c r="CX256" s="66">
        <v>-0.33333333333333548</v>
      </c>
      <c r="CY256" s="66">
        <v>6.2000000000000006E-2</v>
      </c>
      <c r="CZ256" s="66">
        <f t="shared" si="111"/>
        <v>6.2000000000000006E-2</v>
      </c>
      <c r="DA256" s="66" t="str">
        <f t="shared" si="112"/>
        <v>x̅</v>
      </c>
    </row>
    <row r="257" spans="1:105" ht="16" x14ac:dyDescent="0.2">
      <c r="A257"/>
      <c r="B257" s="30"/>
      <c r="C257" s="32">
        <f>C248</f>
        <v>30</v>
      </c>
      <c r="D257" s="42" t="str">
        <f t="shared" ref="D257:K258" si="124">IF(D248="","",D248)</f>
        <v>T x̅</v>
      </c>
      <c r="E257" s="42" t="str">
        <f t="shared" si="124"/>
        <v>critical value x̅</v>
      </c>
      <c r="F257" s="42" t="str">
        <f t="shared" si="124"/>
        <v>two left</v>
      </c>
      <c r="G257" s="43">
        <f t="shared" si="124"/>
        <v>80</v>
      </c>
      <c r="H257" s="85">
        <f t="shared" si="124"/>
        <v>0.44824049374179142</v>
      </c>
      <c r="I257" s="43">
        <f t="shared" si="124"/>
        <v>79.083245255395084</v>
      </c>
      <c r="J257" s="44">
        <f t="shared" si="124"/>
        <v>-2.0452296421327048</v>
      </c>
      <c r="K257" s="45">
        <f t="shared" si="124"/>
        <v>2.5000000000000001E-2</v>
      </c>
      <c r="L257" s="8"/>
      <c r="M257" s="8"/>
      <c r="N257" s="74" t="str">
        <f t="shared" si="120"/>
        <v>x</v>
      </c>
      <c r="O257" s="74" t="str">
        <f t="shared" si="121"/>
        <v>cumm. %</v>
      </c>
      <c r="P257" s="8"/>
      <c r="Q257" s="32" t="s">
        <v>28</v>
      </c>
      <c r="R257" s="8"/>
      <c r="S257" s="38">
        <f t="shared" si="116"/>
        <v>-2.6666666666666679</v>
      </c>
      <c r="T257" s="78">
        <f t="shared" si="115"/>
        <v>1.474090285628973E-2</v>
      </c>
      <c r="U257" s="78" cm="1">
        <f t="array" ref="U257">_xlfn.IFS(
    FALSE, N("Check if X1 shading is ON"),
    $U$247&lt;&gt;"x", NA(),
    FALSE, N("Check if case is 'LEFT' and x axis value less than z score"),
    AND($F$266 = "LEFT", $S257 &lt; IF($J$266="", 0, $J$266)), $T257,
    FALSE, N("Check if case is 'RIGHT' and x axis value greater than z score"),
    AND($F$266 = "RIGHT", $S257 &gt; IF($J$266="", 0, $J$266)), $T257,
    FALSE, N("Check if case is 'TWO' and both directions"),
    AND(
        $F$266 = "TWO",
        OR($S257 &lt; -ABS($J$266), $S257 &gt; ABS($J$267))
    ), $T257,
    FALSE, N("Default case: Return NA()"),
    TRUE, NA()
)</f>
        <v>1.474090285628973E-2</v>
      </c>
      <c r="V257" s="78" t="e" cm="1">
        <f t="array" ref="V257">_xlfn.IFS(
    FALSE, N("Check if X1 shading is ON"),
    $U$247&lt;&gt;"x", NA(),
    FALSE, N("Check if case is 'LEFT' and x axis value less than z score"),
    AND($F$267 = "LEFT", $S257 &lt; IF($J$267="", 0, $J$267)), $T257,
    FALSE, N("Check if case is 'RIGHT' and x axis value greater than z score"),
    AND($F$267 = "RIGHT", $S257 &gt; IF($J$267="", 0, $J$267)), $T257,
    FALSE, N("Default case: Return NA()"),
    TRUE, NA()
)</f>
        <v>#N/A</v>
      </c>
      <c r="W257" s="78" t="e" cm="1">
        <f t="array" ref="W257">_xlfn.IFS(
    FALSE, N("Check if X1 shading is ON"),
    $W$247&lt;&gt;"x", NA(),
    FALSE, N("Check if case is 'LEFT' and x axis value less than z score"),
    AND($F$270 = "LEFT", $S257 &lt; IF($J$270="", 0, $J$270)), $T257,
    FALSE, N("Check if case is 'RIGHT' and x axis value greater than z score"),
    AND($F$270 = "RIGHT", $S257 &gt; IF($J$270="", 0, $J$270)), $T257,
    FALSE, N("Check if case is 'TWO' and both directions"),
    AND(
        $F$270 = "TWO",
        OR($S257 &lt; -ABS($J$270), $S257 &gt; ABS($J$270))
    ), $T257,
    FALSE, N("Default case: Return NA()"),
    TRUE, NA()
)</f>
        <v>#N/A</v>
      </c>
      <c r="X257" s="30"/>
      <c r="Y257" s="66">
        <v>0.16666666666666449</v>
      </c>
      <c r="Z257" s="66">
        <v>6.2000000000000006E-2</v>
      </c>
      <c r="AA257" s="66">
        <f t="shared" si="109"/>
        <v>6.2000000000000006E-2</v>
      </c>
      <c r="AB257" s="66" t="str">
        <f t="shared" si="110"/>
        <v>x̅</v>
      </c>
      <c r="CA257" s="30"/>
      <c r="CB257" s="29" t="s">
        <v>17</v>
      </c>
      <c r="CC257" s="27" t="s">
        <v>13</v>
      </c>
      <c r="CD257" s="27" t="s">
        <v>23</v>
      </c>
      <c r="CE257" s="27" t="s">
        <v>0</v>
      </c>
      <c r="CF257" s="28" t="s">
        <v>14</v>
      </c>
      <c r="CG257" s="29" t="str">
        <f>IFERROR(LEFT(CG248, FIND(")", CG248)),CG248)</f>
        <v>SE = σ̂(x̅)</v>
      </c>
      <c r="CH257" s="28" t="str">
        <f>CH248</f>
        <v>x̅</v>
      </c>
      <c r="CI257" s="28" t="str">
        <f>CI248</f>
        <v>t score</v>
      </c>
      <c r="CJ257" s="28" t="str">
        <f>CJ248</f>
        <v>P(x̅)</v>
      </c>
      <c r="CK257" s="8"/>
      <c r="CL257" s="8"/>
      <c r="CM257" s="74" t="str">
        <f>SCORECHART!BU200</f>
        <v>x</v>
      </c>
      <c r="CN257" s="74" t="str">
        <f>SCORECHART!BV200</f>
        <v>empirical rule</v>
      </c>
      <c r="CO257" s="8"/>
      <c r="CP257" s="32" t="s">
        <v>15</v>
      </c>
      <c r="CQ257" s="8"/>
      <c r="CR257" s="38">
        <f t="shared" si="119"/>
        <v>-2.7083333333333344</v>
      </c>
      <c r="CS257" s="78">
        <f t="shared" si="117"/>
        <v>1.3435286711765229E-2</v>
      </c>
      <c r="CT257" s="78" cm="1">
        <f t="array" ref="CT257">_xlfn.IFS(
    FALSE, N("Check if X1 shading is ON"),
    $CT$248&lt;&gt;"x", NA(),
    FALSE, N("Check if case is 'LEFT' and x axis value less than z score"),
    AND($CE$267 = "LEFT", $CR257 &lt; IF($CI$267="", 0, $CI$267)), $CS257,
    FALSE, N("Check if case is 'RIGHT' and x axis value greater than z score"),
    AND($CE$267 = "RIGHT", $CR257 &gt; IF($CI$267="", 0, $CI$267)), $CS257,
    FALSE, N("Check if case is 'TWO' and both directions"),
    AND(
        $CE$267 = "TWO",
        OR($CR257 &lt; -ABS($CI$267), $CR257 &gt; ABS($CI$268))
    ), $CS257,
    FALSE, N("Default case: Return NA()"),
    TRUE, NA()
)</f>
        <v>1.3435286711765229E-2</v>
      </c>
      <c r="CU257" s="78" t="e" cm="1">
        <f t="array" ref="CU257">_xlfn.IFS(
    FALSE, N("Check if X1 shading is ON"),
    $CT$248&lt;&gt;"x", NA(),
    FALSE, N("Check if case is 'LEFT' and x axis value less than z score"),
    AND($CE$268 = "LEFT", $CR257 &lt; IF($CI$268="", 0, $CI$268)), $CS257,
    FALSE, N("Check if case is 'RIGHT' and x axis value greater than z score"),
    AND($CE$268 = "RIGHT", $CR257 &gt; IF($CI$268="", 0, $CI$268)), $CS257,
    FALSE, N("Default case: Return NA()"),
    TRUE, NA()
)</f>
        <v>#N/A</v>
      </c>
      <c r="CV257" s="78" t="e" cm="1">
        <f t="array" ref="CV257">_xlfn.IFS(
    FALSE, N("Check if X1 shading is ON"),
    $CV$248&lt;&gt;"x", NA(),
    FALSE, N("Check if case is 'LEFT' and x axis value less than z score"),
    AND($CE$271 = "LEFT", $CR257 &lt; IF($CI$271="", 0, $CI$271)), $CS257,
    FALSE, N("Check if case is 'RIGHT' and x axis value greater than z score"),
    AND($CE$271 = "RIGHT", $CR257 &gt; IF($CI$271="", 0, $CI$271)), $CS257,
    FALSE, N("Check if case is 'TWO' and both directions"),
    AND(
        $CE$271 = "TWO",
        OR($CR257 &lt; -ABS($CI$271), $CR257 &gt; ABS($CI$271))
    ), $CS257,
    FALSE, N("Default case: Return NA()"),
    TRUE, NA()
)</f>
        <v>#N/A</v>
      </c>
      <c r="CW257" s="30"/>
      <c r="CX257" s="66">
        <v>-0.16666666666666879</v>
      </c>
      <c r="CY257" s="66">
        <v>6.2000000000000006E-2</v>
      </c>
      <c r="CZ257" s="66">
        <f t="shared" si="111"/>
        <v>6.2000000000000006E-2</v>
      </c>
      <c r="DA257" s="66" t="str">
        <f t="shared" si="112"/>
        <v>x̅</v>
      </c>
    </row>
    <row r="258" spans="1:105" ht="16" x14ac:dyDescent="0.2">
      <c r="A258"/>
      <c r="B258" s="30"/>
      <c r="C258" s="32">
        <f>C249</f>
        <v>30</v>
      </c>
      <c r="D258" s="42" t="str">
        <f t="shared" si="124"/>
        <v>T x̅</v>
      </c>
      <c r="E258" s="42" t="str">
        <f t="shared" si="124"/>
        <v>critical value x̅</v>
      </c>
      <c r="F258" s="42" t="str">
        <f t="shared" si="124"/>
        <v>two right</v>
      </c>
      <c r="G258" s="43">
        <f t="shared" si="124"/>
        <v>80</v>
      </c>
      <c r="H258" s="85">
        <f t="shared" si="124"/>
        <v>0.44824049374179142</v>
      </c>
      <c r="I258" s="89">
        <f t="shared" si="124"/>
        <v>80.916754744604916</v>
      </c>
      <c r="J258" s="90">
        <f t="shared" si="124"/>
        <v>2.0452296421327034</v>
      </c>
      <c r="K258" s="91">
        <f t="shared" si="124"/>
        <v>2.5000000000000001E-2</v>
      </c>
      <c r="L258" s="30"/>
      <c r="M258" s="8"/>
      <c r="N258" s="74" t="str">
        <f t="shared" si="120"/>
        <v>x</v>
      </c>
      <c r="O258" s="74" t="str">
        <f t="shared" si="121"/>
        <v>raw scale1&amp;2</v>
      </c>
      <c r="P258" s="8"/>
      <c r="Q258" s="32" t="s">
        <v>29</v>
      </c>
      <c r="R258" s="8"/>
      <c r="S258" s="38">
        <f t="shared" si="116"/>
        <v>-2.6250000000000013</v>
      </c>
      <c r="T258" s="78">
        <f t="shared" si="115"/>
        <v>1.6159262617869114E-2</v>
      </c>
      <c r="U258" s="78" cm="1">
        <f t="array" ref="U258">_xlfn.IFS(
    FALSE, N("Check if X1 shading is ON"),
    $U$247&lt;&gt;"x", NA(),
    FALSE, N("Check if case is 'LEFT' and x axis value less than z score"),
    AND($F$266 = "LEFT", $S258 &lt; IF($J$266="", 0, $J$266)), $T258,
    FALSE, N("Check if case is 'RIGHT' and x axis value greater than z score"),
    AND($F$266 = "RIGHT", $S258 &gt; IF($J$266="", 0, $J$266)), $T258,
    FALSE, N("Check if case is 'TWO' and both directions"),
    AND(
        $F$266 = "TWO",
        OR($S258 &lt; -ABS($J$266), $S258 &gt; ABS($J$267))
    ), $T258,
    FALSE, N("Default case: Return NA()"),
    TRUE, NA()
)</f>
        <v>1.6159262617869114E-2</v>
      </c>
      <c r="V258" s="78" t="e" cm="1">
        <f t="array" ref="V258">_xlfn.IFS(
    FALSE, N("Check if X1 shading is ON"),
    $U$247&lt;&gt;"x", NA(),
    FALSE, N("Check if case is 'LEFT' and x axis value less than z score"),
    AND($F$267 = "LEFT", $S258 &lt; IF($J$267="", 0, $J$267)), $T258,
    FALSE, N("Check if case is 'RIGHT' and x axis value greater than z score"),
    AND($F$267 = "RIGHT", $S258 &gt; IF($J$267="", 0, $J$267)), $T258,
    FALSE, N("Default case: Return NA()"),
    TRUE, NA()
)</f>
        <v>#N/A</v>
      </c>
      <c r="W258" s="78" t="e" cm="1">
        <f t="array" ref="W258">_xlfn.IFS(
    FALSE, N("Check if X1 shading is ON"),
    $W$247&lt;&gt;"x", NA(),
    FALSE, N("Check if case is 'LEFT' and x axis value less than z score"),
    AND($F$270 = "LEFT", $S258 &lt; IF($J$270="", 0, $J$270)), $T258,
    FALSE, N("Check if case is 'RIGHT' and x axis value greater than z score"),
    AND($F$270 = "RIGHT", $S258 &gt; IF($J$270="", 0, $J$270)), $T258,
    FALSE, N("Check if case is 'TWO' and both directions"),
    AND(
        $F$270 = "TWO",
        OR($S258 &lt; -ABS($J$270), $S258 &gt; ABS($J$270))
    ), $T258,
    FALSE, N("Default case: Return NA()"),
    TRUE, NA()
)</f>
        <v>#N/A</v>
      </c>
      <c r="X258" s="30"/>
      <c r="Y258" s="66">
        <v>0.33333333333333115</v>
      </c>
      <c r="Z258" s="66">
        <v>6.2000000000000006E-2</v>
      </c>
      <c r="AA258" s="66">
        <f t="shared" si="109"/>
        <v>6.2000000000000006E-2</v>
      </c>
      <c r="AB258" s="66" t="str">
        <f t="shared" si="110"/>
        <v>x̅</v>
      </c>
      <c r="CA258" s="30"/>
      <c r="CB258" s="32">
        <f>CB249</f>
        <v>30</v>
      </c>
      <c r="CC258" s="42" t="str">
        <f t="shared" ref="CC258:CJ259" si="125">IF(CC249="","",CC249)</f>
        <v>T x̅</v>
      </c>
      <c r="CD258" s="42" t="str">
        <f t="shared" si="125"/>
        <v>critical value x̅</v>
      </c>
      <c r="CE258" s="42" t="str">
        <f t="shared" si="125"/>
        <v>two left</v>
      </c>
      <c r="CF258" s="43">
        <f t="shared" si="125"/>
        <v>80</v>
      </c>
      <c r="CG258" s="85">
        <f t="shared" si="125"/>
        <v>0.44824049374179142</v>
      </c>
      <c r="CH258" s="43">
        <f t="shared" si="125"/>
        <v>79.083245255395084</v>
      </c>
      <c r="CI258" s="44">
        <f t="shared" si="125"/>
        <v>-2.0452296421327048</v>
      </c>
      <c r="CJ258" s="45">
        <f t="shared" si="125"/>
        <v>2.5000000000000001E-2</v>
      </c>
      <c r="CK258" s="8"/>
      <c r="CL258" s="8"/>
      <c r="CM258" s="74" t="str">
        <f>SCORECHART!BU201</f>
        <v>x</v>
      </c>
      <c r="CN258" s="74" t="str">
        <f>SCORECHART!BV201</f>
        <v>cumm. %</v>
      </c>
      <c r="CO258" s="8"/>
      <c r="CP258" s="32" t="s">
        <v>28</v>
      </c>
      <c r="CQ258" s="8"/>
      <c r="CR258" s="38">
        <f t="shared" si="119"/>
        <v>-2.6666666666666679</v>
      </c>
      <c r="CS258" s="78">
        <f t="shared" si="117"/>
        <v>1.474090285628973E-2</v>
      </c>
      <c r="CT258" s="78" cm="1">
        <f t="array" ref="CT258">_xlfn.IFS(
    FALSE, N("Check if X1 shading is ON"),
    $CT$248&lt;&gt;"x", NA(),
    FALSE, N("Check if case is 'LEFT' and x axis value less than z score"),
    AND($CE$267 = "LEFT", $CR258 &lt; IF($CI$267="", 0, $CI$267)), $CS258,
    FALSE, N("Check if case is 'RIGHT' and x axis value greater than z score"),
    AND($CE$267 = "RIGHT", $CR258 &gt; IF($CI$267="", 0, $CI$267)), $CS258,
    FALSE, N("Check if case is 'TWO' and both directions"),
    AND(
        $CE$267 = "TWO",
        OR($CR258 &lt; -ABS($CI$267), $CR258 &gt; ABS($CI$268))
    ), $CS258,
    FALSE, N("Default case: Return NA()"),
    TRUE, NA()
)</f>
        <v>1.474090285628973E-2</v>
      </c>
      <c r="CU258" s="78" t="e" cm="1">
        <f t="array" ref="CU258">_xlfn.IFS(
    FALSE, N("Check if X1 shading is ON"),
    $CT$248&lt;&gt;"x", NA(),
    FALSE, N("Check if case is 'LEFT' and x axis value less than z score"),
    AND($CE$268 = "LEFT", $CR258 &lt; IF($CI$268="", 0, $CI$268)), $CS258,
    FALSE, N("Check if case is 'RIGHT' and x axis value greater than z score"),
    AND($CE$268 = "RIGHT", $CR258 &gt; IF($CI$268="", 0, $CI$268)), $CS258,
    FALSE, N("Default case: Return NA()"),
    TRUE, NA()
)</f>
        <v>#N/A</v>
      </c>
      <c r="CV258" s="78" t="e" cm="1">
        <f t="array" ref="CV258">_xlfn.IFS(
    FALSE, N("Check if X1 shading is ON"),
    $CV$248&lt;&gt;"x", NA(),
    FALSE, N("Check if case is 'LEFT' and x axis value less than z score"),
    AND($CE$271 = "LEFT", $CR258 &lt; IF($CI$271="", 0, $CI$271)), $CS258,
    FALSE, N("Check if case is 'RIGHT' and x axis value greater than z score"),
    AND($CE$271 = "RIGHT", $CR258 &gt; IF($CI$271="", 0, $CI$271)), $CS258,
    FALSE, N("Check if case is 'TWO' and both directions"),
    AND(
        $CE$271 = "TWO",
        OR($CR258 &lt; -ABS($CI$271), $CR258 &gt; ABS($CI$271))
    ), $CS258,
    FALSE, N("Default case: Return NA()"),
    TRUE, NA()
)</f>
        <v>#N/A</v>
      </c>
      <c r="CW258" s="30"/>
      <c r="CX258" s="66">
        <v>0.16666666666666449</v>
      </c>
      <c r="CY258" s="66">
        <v>6.2000000000000006E-2</v>
      </c>
      <c r="CZ258" s="66">
        <f t="shared" si="111"/>
        <v>6.2000000000000006E-2</v>
      </c>
      <c r="DA258" s="66" t="str">
        <f t="shared" si="112"/>
        <v>x̅</v>
      </c>
    </row>
    <row r="259" spans="1:105" ht="16" x14ac:dyDescent="0.2">
      <c r="A259"/>
      <c r="B259" s="30"/>
      <c r="C259" s="26"/>
      <c r="D259" s="8"/>
      <c r="E259" s="8"/>
      <c r="F259" s="8"/>
      <c r="G259" s="8"/>
      <c r="H259" s="8"/>
      <c r="I259" s="8"/>
      <c r="J259" s="8"/>
      <c r="K259" s="8"/>
      <c r="L259" s="30"/>
      <c r="M259" s="8"/>
      <c r="N259" s="74" t="str">
        <f t="shared" si="120"/>
        <v>x</v>
      </c>
      <c r="O259" s="74" t="str">
        <f t="shared" si="121"/>
        <v>stdev1&amp;2</v>
      </c>
      <c r="P259" s="8"/>
      <c r="Q259" s="32" t="s">
        <v>14</v>
      </c>
      <c r="R259" s="8"/>
      <c r="S259" s="38">
        <f t="shared" si="116"/>
        <v>-2.5833333333333348</v>
      </c>
      <c r="T259" s="78">
        <f t="shared" si="115"/>
        <v>1.7698267413433118E-2</v>
      </c>
      <c r="U259" s="78" cm="1">
        <f t="array" ref="U259">_xlfn.IFS(
    FALSE, N("Check if X1 shading is ON"),
    $U$247&lt;&gt;"x", NA(),
    FALSE, N("Check if case is 'LEFT' and x axis value less than z score"),
    AND($F$266 = "LEFT", $S259 &lt; IF($J$266="", 0, $J$266)), $T259,
    FALSE, N("Check if case is 'RIGHT' and x axis value greater than z score"),
    AND($F$266 = "RIGHT", $S259 &gt; IF($J$266="", 0, $J$266)), $T259,
    FALSE, N("Check if case is 'TWO' and both directions"),
    AND(
        $F$266 = "TWO",
        OR($S259 &lt; -ABS($J$266), $S259 &gt; ABS($J$267))
    ), $T259,
    FALSE, N("Default case: Return NA()"),
    TRUE, NA()
)</f>
        <v>1.7698267413433118E-2</v>
      </c>
      <c r="V259" s="78" t="e" cm="1">
        <f t="array" ref="V259">_xlfn.IFS(
    FALSE, N("Check if X1 shading is ON"),
    $U$247&lt;&gt;"x", NA(),
    FALSE, N("Check if case is 'LEFT' and x axis value less than z score"),
    AND($F$267 = "LEFT", $S259 &lt; IF($J$267="", 0, $J$267)), $T259,
    FALSE, N("Check if case is 'RIGHT' and x axis value greater than z score"),
    AND($F$267 = "RIGHT", $S259 &gt; IF($J$267="", 0, $J$267)), $T259,
    FALSE, N("Default case: Return NA()"),
    TRUE, NA()
)</f>
        <v>#N/A</v>
      </c>
      <c r="W259" s="78" t="e" cm="1">
        <f t="array" ref="W259">_xlfn.IFS(
    FALSE, N("Check if X1 shading is ON"),
    $W$247&lt;&gt;"x", NA(),
    FALSE, N("Check if case is 'LEFT' and x axis value less than z score"),
    AND($F$270 = "LEFT", $S259 &lt; IF($J$270="", 0, $J$270)), $T259,
    FALSE, N("Check if case is 'RIGHT' and x axis value greater than z score"),
    AND($F$270 = "RIGHT", $S259 &gt; IF($J$270="", 0, $J$270)), $T259,
    FALSE, N("Check if case is 'TWO' and both directions"),
    AND(
        $F$270 = "TWO",
        OR($S259 &lt; -ABS($J$270), $S259 &gt; ABS($J$270))
    ), $T259,
    FALSE, N("Default case: Return NA()"),
    TRUE, NA()
)</f>
        <v>#N/A</v>
      </c>
      <c r="X259" s="30"/>
      <c r="Y259" s="66">
        <v>0.49999999999999789</v>
      </c>
      <c r="Z259" s="66">
        <v>6.2000000000000006E-2</v>
      </c>
      <c r="AA259" s="66">
        <f t="shared" si="109"/>
        <v>6.2000000000000006E-2</v>
      </c>
      <c r="AB259" s="66" t="str">
        <f t="shared" si="110"/>
        <v>x̅</v>
      </c>
      <c r="CA259" s="30"/>
      <c r="CB259" s="32">
        <f>CB250</f>
        <v>30</v>
      </c>
      <c r="CC259" s="42" t="str">
        <f t="shared" si="125"/>
        <v>T x̅</v>
      </c>
      <c r="CD259" s="42" t="str">
        <f t="shared" si="125"/>
        <v>critical value x̅</v>
      </c>
      <c r="CE259" s="42" t="str">
        <f t="shared" si="125"/>
        <v>two right</v>
      </c>
      <c r="CF259" s="43">
        <f t="shared" si="125"/>
        <v>80</v>
      </c>
      <c r="CG259" s="85">
        <f t="shared" si="125"/>
        <v>0.44824049374179142</v>
      </c>
      <c r="CH259" s="89">
        <f t="shared" si="125"/>
        <v>80.916754744604916</v>
      </c>
      <c r="CI259" s="90">
        <f t="shared" si="125"/>
        <v>2.0452296421327034</v>
      </c>
      <c r="CJ259" s="91">
        <f t="shared" si="125"/>
        <v>2.5000000000000001E-2</v>
      </c>
      <c r="CK259" s="30"/>
      <c r="CL259" s="8"/>
      <c r="CM259" s="74" t="str">
        <f>SCORECHART!BU202</f>
        <v>x</v>
      </c>
      <c r="CN259" s="74" t="str">
        <f>SCORECHART!BV202</f>
        <v>raw scale1&amp;2</v>
      </c>
      <c r="CO259" s="8"/>
      <c r="CP259" s="32" t="s">
        <v>29</v>
      </c>
      <c r="CQ259" s="8"/>
      <c r="CR259" s="38">
        <f t="shared" si="119"/>
        <v>-2.6250000000000013</v>
      </c>
      <c r="CS259" s="78">
        <f t="shared" si="117"/>
        <v>1.6159262617869114E-2</v>
      </c>
      <c r="CT259" s="78" cm="1">
        <f t="array" ref="CT259">_xlfn.IFS(
    FALSE, N("Check if X1 shading is ON"),
    $CT$248&lt;&gt;"x", NA(),
    FALSE, N("Check if case is 'LEFT' and x axis value less than z score"),
    AND($CE$267 = "LEFT", $CR259 &lt; IF($CI$267="", 0, $CI$267)), $CS259,
    FALSE, N("Check if case is 'RIGHT' and x axis value greater than z score"),
    AND($CE$267 = "RIGHT", $CR259 &gt; IF($CI$267="", 0, $CI$267)), $CS259,
    FALSE, N("Check if case is 'TWO' and both directions"),
    AND(
        $CE$267 = "TWO",
        OR($CR259 &lt; -ABS($CI$267), $CR259 &gt; ABS($CI$268))
    ), $CS259,
    FALSE, N("Default case: Return NA()"),
    TRUE, NA()
)</f>
        <v>1.6159262617869114E-2</v>
      </c>
      <c r="CU259" s="78" t="e" cm="1">
        <f t="array" ref="CU259">_xlfn.IFS(
    FALSE, N("Check if X1 shading is ON"),
    $CT$248&lt;&gt;"x", NA(),
    FALSE, N("Check if case is 'LEFT' and x axis value less than z score"),
    AND($CE$268 = "LEFT", $CR259 &lt; IF($CI$268="", 0, $CI$268)), $CS259,
    FALSE, N("Check if case is 'RIGHT' and x axis value greater than z score"),
    AND($CE$268 = "RIGHT", $CR259 &gt; IF($CI$268="", 0, $CI$268)), $CS259,
    FALSE, N("Default case: Return NA()"),
    TRUE, NA()
)</f>
        <v>#N/A</v>
      </c>
      <c r="CV259" s="78" t="e" cm="1">
        <f t="array" ref="CV259">_xlfn.IFS(
    FALSE, N("Check if X1 shading is ON"),
    $CV$248&lt;&gt;"x", NA(),
    FALSE, N("Check if case is 'LEFT' and x axis value less than z score"),
    AND($CE$271 = "LEFT", $CR259 &lt; IF($CI$271="", 0, $CI$271)), $CS259,
    FALSE, N("Check if case is 'RIGHT' and x axis value greater than z score"),
    AND($CE$271 = "RIGHT", $CR259 &gt; IF($CI$271="", 0, $CI$271)), $CS259,
    FALSE, N("Check if case is 'TWO' and both directions"),
    AND(
        $CE$271 = "TWO",
        OR($CR259 &lt; -ABS($CI$271), $CR259 &gt; ABS($CI$271))
    ), $CS259,
    FALSE, N("Default case: Return NA()"),
    TRUE, NA()
)</f>
        <v>#N/A</v>
      </c>
      <c r="CW259" s="30"/>
      <c r="CX259" s="66">
        <v>0.33333333333333115</v>
      </c>
      <c r="CY259" s="66">
        <v>6.2000000000000006E-2</v>
      </c>
      <c r="CZ259" s="66">
        <f t="shared" si="111"/>
        <v>6.2000000000000006E-2</v>
      </c>
      <c r="DA259" s="66" t="str">
        <f t="shared" si="112"/>
        <v>x̅</v>
      </c>
    </row>
    <row r="260" spans="1:105" ht="16" x14ac:dyDescent="0.2">
      <c r="A260"/>
      <c r="B260" s="30"/>
      <c r="C260" s="26"/>
      <c r="D260" s="8"/>
      <c r="E260" s="8"/>
      <c r="F260" s="42" t="str">
        <f t="shared" ref="F260:K260" si="126">F251</f>
        <v>shading</v>
      </c>
      <c r="G260" s="42" t="str">
        <f t="shared" si="126"/>
        <v>hypothesized mean</v>
      </c>
      <c r="H260" s="42" t="str">
        <f t="shared" si="126"/>
        <v>expected variability</v>
      </c>
      <c r="I260" s="42" t="str">
        <f t="shared" si="126"/>
        <v>raw sample mean &gt;&gt;</v>
      </c>
      <c r="J260" s="42" t="str">
        <f t="shared" si="126"/>
        <v>standardized test stat &gt;&gt;</v>
      </c>
      <c r="K260" s="42" t="str">
        <f t="shared" si="126"/>
        <v>&gt;&gt; probability</v>
      </c>
      <c r="L260" s="30"/>
      <c r="M260" s="8"/>
      <c r="N260" s="74" t="str">
        <f t="shared" si="120"/>
        <v>x</v>
      </c>
      <c r="O260" s="74" t="str">
        <f t="shared" si="121"/>
        <v>pt labels</v>
      </c>
      <c r="P260" s="8"/>
      <c r="Q260" s="32" t="s">
        <v>33</v>
      </c>
      <c r="R260" s="8"/>
      <c r="S260" s="38">
        <f t="shared" si="116"/>
        <v>-2.5416666666666683</v>
      </c>
      <c r="T260" s="78">
        <f t="shared" si="115"/>
        <v>1.9366142829364091E-2</v>
      </c>
      <c r="U260" s="78" cm="1">
        <f t="array" ref="U260">_xlfn.IFS(
    FALSE, N("Check if X1 shading is ON"),
    $U$247&lt;&gt;"x", NA(),
    FALSE, N("Check if case is 'LEFT' and x axis value less than z score"),
    AND($F$266 = "LEFT", $S260 &lt; IF($J$266="", 0, $J$266)), $T260,
    FALSE, N("Check if case is 'RIGHT' and x axis value greater than z score"),
    AND($F$266 = "RIGHT", $S260 &gt; IF($J$266="", 0, $J$266)), $T260,
    FALSE, N("Check if case is 'TWO' and both directions"),
    AND(
        $F$266 = "TWO",
        OR($S260 &lt; -ABS($J$266), $S260 &gt; ABS($J$267))
    ), $T260,
    FALSE, N("Default case: Return NA()"),
    TRUE, NA()
)</f>
        <v>1.9366142829364091E-2</v>
      </c>
      <c r="V260" s="78" t="e" cm="1">
        <f t="array" ref="V260">_xlfn.IFS(
    FALSE, N("Check if X1 shading is ON"),
    $U$247&lt;&gt;"x", NA(),
    FALSE, N("Check if case is 'LEFT' and x axis value less than z score"),
    AND($F$267 = "LEFT", $S260 &lt; IF($J$267="", 0, $J$267)), $T260,
    FALSE, N("Check if case is 'RIGHT' and x axis value greater than z score"),
    AND($F$267 = "RIGHT", $S260 &gt; IF($J$267="", 0, $J$267)), $T260,
    FALSE, N("Default case: Return NA()"),
    TRUE, NA()
)</f>
        <v>#N/A</v>
      </c>
      <c r="W260" s="78" t="e" cm="1">
        <f t="array" ref="W260">_xlfn.IFS(
    FALSE, N("Check if X1 shading is ON"),
    $W$247&lt;&gt;"x", NA(),
    FALSE, N("Check if case is 'LEFT' and x axis value less than z score"),
    AND($F$270 = "LEFT", $S260 &lt; IF($J$270="", 0, $J$270)), $T260,
    FALSE, N("Check if case is 'RIGHT' and x axis value greater than z score"),
    AND($F$270 = "RIGHT", $S260 &gt; IF($J$270="", 0, $J$270)), $T260,
    FALSE, N("Check if case is 'TWO' and both directions"),
    AND(
        $F$270 = "TWO",
        OR($S260 &lt; -ABS($J$270), $S260 &gt; ABS($J$270))
    ), $T260,
    FALSE, N("Default case: Return NA()"),
    TRUE, NA()
)</f>
        <v>#N/A</v>
      </c>
      <c r="X260" s="30"/>
      <c r="Y260" s="66">
        <v>0.66666666666666441</v>
      </c>
      <c r="Z260" s="66">
        <v>6.2000000000000006E-2</v>
      </c>
      <c r="AA260" s="66">
        <f t="shared" si="109"/>
        <v>6.2000000000000006E-2</v>
      </c>
      <c r="AB260" s="66" t="str">
        <f t="shared" si="110"/>
        <v>x̅</v>
      </c>
      <c r="CA260" s="30"/>
      <c r="CB260" s="26"/>
      <c r="CC260" s="8"/>
      <c r="CD260" s="8"/>
      <c r="CE260" s="8"/>
      <c r="CF260" s="8"/>
      <c r="CG260" s="8"/>
      <c r="CH260" s="8"/>
      <c r="CI260" s="8"/>
      <c r="CJ260" s="8"/>
      <c r="CK260" s="30"/>
      <c r="CL260" s="8"/>
      <c r="CM260" s="74" t="str">
        <f>SCORECHART!BU203</f>
        <v>x</v>
      </c>
      <c r="CN260" s="74" t="str">
        <f>SCORECHART!BV203</f>
        <v>stdev1&amp;2</v>
      </c>
      <c r="CO260" s="8"/>
      <c r="CP260" s="32" t="s">
        <v>14</v>
      </c>
      <c r="CQ260" s="8"/>
      <c r="CR260" s="38">
        <f t="shared" si="119"/>
        <v>-2.5833333333333348</v>
      </c>
      <c r="CS260" s="78">
        <f t="shared" si="117"/>
        <v>1.7698267413433118E-2</v>
      </c>
      <c r="CT260" s="78" cm="1">
        <f t="array" ref="CT260">_xlfn.IFS(
    FALSE, N("Check if X1 shading is ON"),
    $CT$248&lt;&gt;"x", NA(),
    FALSE, N("Check if case is 'LEFT' and x axis value less than z score"),
    AND($CE$267 = "LEFT", $CR260 &lt; IF($CI$267="", 0, $CI$267)), $CS260,
    FALSE, N("Check if case is 'RIGHT' and x axis value greater than z score"),
    AND($CE$267 = "RIGHT", $CR260 &gt; IF($CI$267="", 0, $CI$267)), $CS260,
    FALSE, N("Check if case is 'TWO' and both directions"),
    AND(
        $CE$267 = "TWO",
        OR($CR260 &lt; -ABS($CI$267), $CR260 &gt; ABS($CI$268))
    ), $CS260,
    FALSE, N("Default case: Return NA()"),
    TRUE, NA()
)</f>
        <v>1.7698267413433118E-2</v>
      </c>
      <c r="CU260" s="78" t="e" cm="1">
        <f t="array" ref="CU260">_xlfn.IFS(
    FALSE, N("Check if X1 shading is ON"),
    $CT$248&lt;&gt;"x", NA(),
    FALSE, N("Check if case is 'LEFT' and x axis value less than z score"),
    AND($CE$268 = "LEFT", $CR260 &lt; IF($CI$268="", 0, $CI$268)), $CS260,
    FALSE, N("Check if case is 'RIGHT' and x axis value greater than z score"),
    AND($CE$268 = "RIGHT", $CR260 &gt; IF($CI$268="", 0, $CI$268)), $CS260,
    FALSE, N("Default case: Return NA()"),
    TRUE, NA()
)</f>
        <v>#N/A</v>
      </c>
      <c r="CV260" s="78" t="e" cm="1">
        <f t="array" ref="CV260">_xlfn.IFS(
    FALSE, N("Check if X1 shading is ON"),
    $CV$248&lt;&gt;"x", NA(),
    FALSE, N("Check if case is 'LEFT' and x axis value less than z score"),
    AND($CE$271 = "LEFT", $CR260 &lt; IF($CI$271="", 0, $CI$271)), $CS260,
    FALSE, N("Check if case is 'RIGHT' and x axis value greater than z score"),
    AND($CE$271 = "RIGHT", $CR260 &gt; IF($CI$271="", 0, $CI$271)), $CS260,
    FALSE, N("Check if case is 'TWO' and both directions"),
    AND(
        $CE$271 = "TWO",
        OR($CR260 &lt; -ABS($CI$271), $CR260 &gt; ABS($CI$271))
    ), $CS260,
    FALSE, N("Default case: Return NA()"),
    TRUE, NA()
)</f>
        <v>#N/A</v>
      </c>
      <c r="CW260" s="30"/>
      <c r="CX260" s="66">
        <v>0.49999999999999789</v>
      </c>
      <c r="CY260" s="66">
        <v>6.2000000000000006E-2</v>
      </c>
      <c r="CZ260" s="66">
        <f t="shared" si="111"/>
        <v>6.2000000000000006E-2</v>
      </c>
      <c r="DA260" s="66" t="str">
        <f t="shared" si="112"/>
        <v>x̅</v>
      </c>
    </row>
    <row r="261" spans="1:105" ht="16" x14ac:dyDescent="0.2">
      <c r="A261"/>
      <c r="B261" s="30"/>
      <c r="C261" s="32">
        <f>C252</f>
        <v>30</v>
      </c>
      <c r="D261" s="42" t="str">
        <f t="shared" ref="D261:K261" si="127">IF(D252="","",D252)</f>
        <v>T x̅</v>
      </c>
      <c r="E261" s="42" t="str">
        <f t="shared" si="127"/>
        <v>new sample x̅</v>
      </c>
      <c r="F261" s="42" t="str">
        <f t="shared" si="127"/>
        <v>right</v>
      </c>
      <c r="G261" s="43">
        <f t="shared" si="127"/>
        <v>80</v>
      </c>
      <c r="H261" s="92">
        <f t="shared" si="127"/>
        <v>0.44824049374179142</v>
      </c>
      <c r="I261" s="89">
        <f t="shared" si="127"/>
        <v>81.2</v>
      </c>
      <c r="J261" s="90">
        <f t="shared" si="127"/>
        <v>2.6771342990070459</v>
      </c>
      <c r="K261" s="91">
        <f t="shared" si="127"/>
        <v>6.046112395887167E-3</v>
      </c>
      <c r="L261" s="30"/>
      <c r="M261" s="8"/>
      <c r="N261" s="74" t="str">
        <f t="shared" si="120"/>
        <v>x</v>
      </c>
      <c r="O261" s="74" t="str">
        <f t="shared" si="121"/>
        <v>-pt probabilities</v>
      </c>
      <c r="P261" s="8"/>
      <c r="Q261" s="32" t="s">
        <v>38</v>
      </c>
      <c r="R261" s="8"/>
      <c r="S261" s="38">
        <f t="shared" si="116"/>
        <v>-2.5000000000000018</v>
      </c>
      <c r="T261" s="78">
        <f t="shared" si="115"/>
        <v>2.1171422415414563E-2</v>
      </c>
      <c r="U261" s="78" cm="1">
        <f t="array" ref="U261">_xlfn.IFS(
    FALSE, N("Check if X1 shading is ON"),
    $U$247&lt;&gt;"x", NA(),
    FALSE, N("Check if case is 'LEFT' and x axis value less than z score"),
    AND($F$266 = "LEFT", $S261 &lt; IF($J$266="", 0, $J$266)), $T261,
    FALSE, N("Check if case is 'RIGHT' and x axis value greater than z score"),
    AND($F$266 = "RIGHT", $S261 &gt; IF($J$266="", 0, $J$266)), $T261,
    FALSE, N("Check if case is 'TWO' and both directions"),
    AND(
        $F$266 = "TWO",
        OR($S261 &lt; -ABS($J$266), $S261 &gt; ABS($J$267))
    ), $T261,
    FALSE, N("Default case: Return NA()"),
    TRUE, NA()
)</f>
        <v>2.1171422415414563E-2</v>
      </c>
      <c r="V261" s="78" t="e" cm="1">
        <f t="array" ref="V261">_xlfn.IFS(
    FALSE, N("Check if X1 shading is ON"),
    $U$247&lt;&gt;"x", NA(),
    FALSE, N("Check if case is 'LEFT' and x axis value less than z score"),
    AND($F$267 = "LEFT", $S261 &lt; IF($J$267="", 0, $J$267)), $T261,
    FALSE, N("Check if case is 'RIGHT' and x axis value greater than z score"),
    AND($F$267 = "RIGHT", $S261 &gt; IF($J$267="", 0, $J$267)), $T261,
    FALSE, N("Default case: Return NA()"),
    TRUE, NA()
)</f>
        <v>#N/A</v>
      </c>
      <c r="W261" s="78" t="e" cm="1">
        <f t="array" ref="W261">_xlfn.IFS(
    FALSE, N("Check if X1 shading is ON"),
    $W$247&lt;&gt;"x", NA(),
    FALSE, N("Check if case is 'LEFT' and x axis value less than z score"),
    AND($F$270 = "LEFT", $S261 &lt; IF($J$270="", 0, $J$270)), $T261,
    FALSE, N("Check if case is 'RIGHT' and x axis value greater than z score"),
    AND($F$270 = "RIGHT", $S261 &gt; IF($J$270="", 0, $J$270)), $T261,
    FALSE, N("Check if case is 'TWO' and both directions"),
    AND(
        $F$270 = "TWO",
        OR($S261 &lt; -ABS($J$270), $S261 &gt; ABS($J$270))
    ), $T261,
    FALSE, N("Default case: Return NA()"),
    TRUE, NA()
)</f>
        <v>#N/A</v>
      </c>
      <c r="X261" s="30"/>
      <c r="Y261" s="66">
        <v>0.83333333333333093</v>
      </c>
      <c r="Z261" s="66">
        <v>6.2000000000000006E-2</v>
      </c>
      <c r="AA261" s="66">
        <f t="shared" si="109"/>
        <v>6.2000000000000006E-2</v>
      </c>
      <c r="AB261" s="66" t="str">
        <f t="shared" si="110"/>
        <v>x̅</v>
      </c>
      <c r="CA261" s="30"/>
      <c r="CB261" s="26"/>
      <c r="CC261" s="8"/>
      <c r="CD261" s="8"/>
      <c r="CE261" s="42" t="str">
        <f t="shared" ref="CE261:CJ261" si="128">CE252</f>
        <v>shading</v>
      </c>
      <c r="CF261" s="42" t="str">
        <f t="shared" si="128"/>
        <v>hypothesized mean</v>
      </c>
      <c r="CG261" s="42" t="str">
        <f t="shared" si="128"/>
        <v>expected variability</v>
      </c>
      <c r="CH261" s="42" t="str">
        <f t="shared" si="128"/>
        <v>raw sample mean &gt;&gt;</v>
      </c>
      <c r="CI261" s="42" t="str">
        <f t="shared" si="128"/>
        <v>standardized test stat &gt;&gt;</v>
      </c>
      <c r="CJ261" s="42" t="str">
        <f t="shared" si="128"/>
        <v>&gt;&gt; probability</v>
      </c>
      <c r="CK261" s="30"/>
      <c r="CL261" s="8"/>
      <c r="CM261" s="74" t="str">
        <f>SCORECHART!BU204</f>
        <v>x</v>
      </c>
      <c r="CN261" s="74" t="str">
        <f>SCORECHART!BV204</f>
        <v>pt labels</v>
      </c>
      <c r="CO261" s="8"/>
      <c r="CP261" s="32" t="s">
        <v>33</v>
      </c>
      <c r="CQ261" s="8"/>
      <c r="CR261" s="38">
        <f t="shared" si="119"/>
        <v>-2.5416666666666683</v>
      </c>
      <c r="CS261" s="78">
        <f t="shared" si="117"/>
        <v>1.9366142829364091E-2</v>
      </c>
      <c r="CT261" s="78" cm="1">
        <f t="array" ref="CT261">_xlfn.IFS(
    FALSE, N("Check if X1 shading is ON"),
    $CT$248&lt;&gt;"x", NA(),
    FALSE, N("Check if case is 'LEFT' and x axis value less than z score"),
    AND($CE$267 = "LEFT", $CR261 &lt; IF($CI$267="", 0, $CI$267)), $CS261,
    FALSE, N("Check if case is 'RIGHT' and x axis value greater than z score"),
    AND($CE$267 = "RIGHT", $CR261 &gt; IF($CI$267="", 0, $CI$267)), $CS261,
    FALSE, N("Check if case is 'TWO' and both directions"),
    AND(
        $CE$267 = "TWO",
        OR($CR261 &lt; -ABS($CI$267), $CR261 &gt; ABS($CI$268))
    ), $CS261,
    FALSE, N("Default case: Return NA()"),
    TRUE, NA()
)</f>
        <v>1.9366142829364091E-2</v>
      </c>
      <c r="CU261" s="78" t="e" cm="1">
        <f t="array" ref="CU261">_xlfn.IFS(
    FALSE, N("Check if X1 shading is ON"),
    $CT$248&lt;&gt;"x", NA(),
    FALSE, N("Check if case is 'LEFT' and x axis value less than z score"),
    AND($CE$268 = "LEFT", $CR261 &lt; IF($CI$268="", 0, $CI$268)), $CS261,
    FALSE, N("Check if case is 'RIGHT' and x axis value greater than z score"),
    AND($CE$268 = "RIGHT", $CR261 &gt; IF($CI$268="", 0, $CI$268)), $CS261,
    FALSE, N("Default case: Return NA()"),
    TRUE, NA()
)</f>
        <v>#N/A</v>
      </c>
      <c r="CV261" s="78" t="e" cm="1">
        <f t="array" ref="CV261">_xlfn.IFS(
    FALSE, N("Check if X1 shading is ON"),
    $CV$248&lt;&gt;"x", NA(),
    FALSE, N("Check if case is 'LEFT' and x axis value less than z score"),
    AND($CE$271 = "LEFT", $CR261 &lt; IF($CI$271="", 0, $CI$271)), $CS261,
    FALSE, N("Check if case is 'RIGHT' and x axis value greater than z score"),
    AND($CE$271 = "RIGHT", $CR261 &gt; IF($CI$271="", 0, $CI$271)), $CS261,
    FALSE, N("Check if case is 'TWO' and both directions"),
    AND(
        $CE$271 = "TWO",
        OR($CR261 &lt; -ABS($CI$271), $CR261 &gt; ABS($CI$271))
    ), $CS261,
    FALSE, N("Default case: Return NA()"),
    TRUE, NA()
)</f>
        <v>#N/A</v>
      </c>
      <c r="CW261" s="30"/>
      <c r="CX261" s="66">
        <v>0.66666666666666441</v>
      </c>
      <c r="CY261" s="66">
        <v>6.2000000000000006E-2</v>
      </c>
      <c r="CZ261" s="66">
        <f t="shared" si="111"/>
        <v>6.2000000000000006E-2</v>
      </c>
      <c r="DA261" s="66" t="str">
        <f t="shared" si="112"/>
        <v>x̅</v>
      </c>
    </row>
    <row r="262" spans="1:105" ht="16" x14ac:dyDescent="0.2">
      <c r="A262"/>
      <c r="B262" s="30"/>
      <c r="C262" s="26"/>
      <c r="D262" s="67"/>
      <c r="E262" s="67"/>
      <c r="F262" s="8"/>
      <c r="G262" s="8"/>
      <c r="H262" s="8"/>
      <c r="I262" s="8"/>
      <c r="J262" s="8"/>
      <c r="K262" s="8"/>
      <c r="L262" s="30"/>
      <c r="M262" s="8"/>
      <c r="N262" s="74" t="str">
        <f t="shared" si="120"/>
        <v>x</v>
      </c>
      <c r="O262" s="74" t="str">
        <f t="shared" si="121"/>
        <v>shading</v>
      </c>
      <c r="P262" s="8"/>
      <c r="Q262" s="32" t="s">
        <v>60</v>
      </c>
      <c r="R262" s="8"/>
      <c r="S262" s="38">
        <f t="shared" si="116"/>
        <v>-2.4583333333333353</v>
      </c>
      <c r="T262" s="78">
        <f t="shared" si="115"/>
        <v>2.3122926697242353E-2</v>
      </c>
      <c r="U262" s="78" cm="1">
        <f t="array" ref="U262">_xlfn.IFS(
    FALSE, N("Check if X1 shading is ON"),
    $U$247&lt;&gt;"x", NA(),
    FALSE, N("Check if case is 'LEFT' and x axis value less than z score"),
    AND($F$266 = "LEFT", $S262 &lt; IF($J$266="", 0, $J$266)), $T262,
    FALSE, N("Check if case is 'RIGHT' and x axis value greater than z score"),
    AND($F$266 = "RIGHT", $S262 &gt; IF($J$266="", 0, $J$266)), $T262,
    FALSE, N("Check if case is 'TWO' and both directions"),
    AND(
        $F$266 = "TWO",
        OR($S262 &lt; -ABS($J$266), $S262 &gt; ABS($J$267))
    ), $T262,
    FALSE, N("Default case: Return NA()"),
    TRUE, NA()
)</f>
        <v>2.3122926697242353E-2</v>
      </c>
      <c r="V262" s="78" t="e" cm="1">
        <f t="array" ref="V262">_xlfn.IFS(
    FALSE, N("Check if X1 shading is ON"),
    $U$247&lt;&gt;"x", NA(),
    FALSE, N("Check if case is 'LEFT' and x axis value less than z score"),
    AND($F$267 = "LEFT", $S262 &lt; IF($J$267="", 0, $J$267)), $T262,
    FALSE, N("Check if case is 'RIGHT' and x axis value greater than z score"),
    AND($F$267 = "RIGHT", $S262 &gt; IF($J$267="", 0, $J$267)), $T262,
    FALSE, N("Default case: Return NA()"),
    TRUE, NA()
)</f>
        <v>#N/A</v>
      </c>
      <c r="W262" s="78" t="e" cm="1">
        <f t="array" ref="W262">_xlfn.IFS(
    FALSE, N("Check if X1 shading is ON"),
    $W$247&lt;&gt;"x", NA(),
    FALSE, N("Check if case is 'LEFT' and x axis value less than z score"),
    AND($F$270 = "LEFT", $S262 &lt; IF($J$270="", 0, $J$270)), $T262,
    FALSE, N("Check if case is 'RIGHT' and x axis value greater than z score"),
    AND($F$270 = "RIGHT", $S262 &gt; IF($J$270="", 0, $J$270)), $T262,
    FALSE, N("Check if case is 'TWO' and both directions"),
    AND(
        $F$270 = "TWO",
        OR($S262 &lt; -ABS($J$270), $S262 &gt; ABS($J$270))
    ), $T262,
    FALSE, N("Default case: Return NA()"),
    TRUE, NA()
)</f>
        <v>#N/A</v>
      </c>
      <c r="X262" s="30"/>
      <c r="Y262" s="66">
        <v>1.1666666666666643</v>
      </c>
      <c r="Z262" s="66">
        <v>6.2000000000000006E-2</v>
      </c>
      <c r="AA262" s="66">
        <f t="shared" si="109"/>
        <v>6.2000000000000006E-2</v>
      </c>
      <c r="AB262" s="66" t="str">
        <f t="shared" si="110"/>
        <v>x̅</v>
      </c>
      <c r="CA262" s="30"/>
      <c r="CB262" s="32">
        <f>CB253</f>
        <v>30</v>
      </c>
      <c r="CC262" s="42" t="str">
        <f t="shared" ref="CC262:CJ262" si="129">IF(CC253="","",CC253)</f>
        <v>T x̅</v>
      </c>
      <c r="CD262" s="42" t="str">
        <f t="shared" si="129"/>
        <v>new sample x̅</v>
      </c>
      <c r="CE262" s="42" t="str">
        <f t="shared" si="129"/>
        <v>right</v>
      </c>
      <c r="CF262" s="43">
        <f t="shared" si="129"/>
        <v>80</v>
      </c>
      <c r="CG262" s="92">
        <f t="shared" si="129"/>
        <v>0.44824049374179142</v>
      </c>
      <c r="CH262" s="89">
        <f t="shared" si="129"/>
        <v>81.2</v>
      </c>
      <c r="CI262" s="90">
        <f t="shared" si="129"/>
        <v>2.6771342990070459</v>
      </c>
      <c r="CJ262" s="91">
        <f t="shared" si="129"/>
        <v>6.046112395887167E-3</v>
      </c>
      <c r="CK262" s="30"/>
      <c r="CL262" s="8"/>
      <c r="CM262" s="74" t="str">
        <f>SCORECHART!BU205</f>
        <v>x</v>
      </c>
      <c r="CN262" s="74" t="str">
        <f>SCORECHART!BV205</f>
        <v>-pt probabilities</v>
      </c>
      <c r="CO262" s="8"/>
      <c r="CP262" s="32" t="s">
        <v>38</v>
      </c>
      <c r="CQ262" s="8"/>
      <c r="CR262" s="38">
        <f t="shared" si="119"/>
        <v>-2.5000000000000018</v>
      </c>
      <c r="CS262" s="78">
        <f t="shared" si="117"/>
        <v>2.1171422415414563E-2</v>
      </c>
      <c r="CT262" s="78" cm="1">
        <f t="array" ref="CT262">_xlfn.IFS(
    FALSE, N("Check if X1 shading is ON"),
    $CT$248&lt;&gt;"x", NA(),
    FALSE, N("Check if case is 'LEFT' and x axis value less than z score"),
    AND($CE$267 = "LEFT", $CR262 &lt; IF($CI$267="", 0, $CI$267)), $CS262,
    FALSE, N("Check if case is 'RIGHT' and x axis value greater than z score"),
    AND($CE$267 = "RIGHT", $CR262 &gt; IF($CI$267="", 0, $CI$267)), $CS262,
    FALSE, N("Check if case is 'TWO' and both directions"),
    AND(
        $CE$267 = "TWO",
        OR($CR262 &lt; -ABS($CI$267), $CR262 &gt; ABS($CI$268))
    ), $CS262,
    FALSE, N("Default case: Return NA()"),
    TRUE, NA()
)</f>
        <v>2.1171422415414563E-2</v>
      </c>
      <c r="CU262" s="78" t="e" cm="1">
        <f t="array" ref="CU262">_xlfn.IFS(
    FALSE, N("Check if X1 shading is ON"),
    $CT$248&lt;&gt;"x", NA(),
    FALSE, N("Check if case is 'LEFT' and x axis value less than z score"),
    AND($CE$268 = "LEFT", $CR262 &lt; IF($CI$268="", 0, $CI$268)), $CS262,
    FALSE, N("Check if case is 'RIGHT' and x axis value greater than z score"),
    AND($CE$268 = "RIGHT", $CR262 &gt; IF($CI$268="", 0, $CI$268)), $CS262,
    FALSE, N("Default case: Return NA()"),
    TRUE, NA()
)</f>
        <v>#N/A</v>
      </c>
      <c r="CV262" s="78" t="e" cm="1">
        <f t="array" ref="CV262">_xlfn.IFS(
    FALSE, N("Check if X1 shading is ON"),
    $CV$248&lt;&gt;"x", NA(),
    FALSE, N("Check if case is 'LEFT' and x axis value less than z score"),
    AND($CE$271 = "LEFT", $CR262 &lt; IF($CI$271="", 0, $CI$271)), $CS262,
    FALSE, N("Check if case is 'RIGHT' and x axis value greater than z score"),
    AND($CE$271 = "RIGHT", $CR262 &gt; IF($CI$271="", 0, $CI$271)), $CS262,
    FALSE, N("Check if case is 'TWO' and both directions"),
    AND(
        $CE$271 = "TWO",
        OR($CR262 &lt; -ABS($CI$271), $CR262 &gt; ABS($CI$271))
    ), $CS262,
    FALSE, N("Default case: Return NA()"),
    TRUE, NA()
)</f>
        <v>#N/A</v>
      </c>
      <c r="CW262" s="30"/>
      <c r="CX262" s="66">
        <v>0.83333333333333093</v>
      </c>
      <c r="CY262" s="66">
        <v>6.2000000000000006E-2</v>
      </c>
      <c r="CZ262" s="66">
        <f t="shared" si="111"/>
        <v>6.2000000000000006E-2</v>
      </c>
      <c r="DA262" s="66" t="str">
        <f t="shared" si="112"/>
        <v>x̅</v>
      </c>
    </row>
    <row r="263" spans="1:105" ht="16" x14ac:dyDescent="0.2">
      <c r="A263"/>
      <c r="B263" s="30"/>
      <c r="C263" s="26"/>
      <c r="D263" s="26"/>
      <c r="E263" s="26"/>
      <c r="F263" s="26"/>
      <c r="G263" s="37"/>
      <c r="H263" s="37"/>
      <c r="I263" s="37"/>
      <c r="J263" s="38"/>
      <c r="K263" s="39"/>
      <c r="L263" s="30"/>
      <c r="M263" s="8"/>
      <c r="N263" s="74">
        <f t="shared" si="120"/>
        <v>0</v>
      </c>
      <c r="O263" s="74" t="str">
        <f t="shared" si="121"/>
        <v>-pt raw values</v>
      </c>
      <c r="P263" s="8"/>
      <c r="Q263" s="98" t="s">
        <v>61</v>
      </c>
      <c r="R263" s="8"/>
      <c r="S263" s="38">
        <f t="shared" si="116"/>
        <v>-2.4166666666666687</v>
      </c>
      <c r="T263" s="78">
        <f t="shared" si="115"/>
        <v>2.5229736994620458E-2</v>
      </c>
      <c r="U263" s="78" cm="1">
        <f t="array" ref="U263">_xlfn.IFS(
    FALSE, N("Check if X1 shading is ON"),
    $U$247&lt;&gt;"x", NA(),
    FALSE, N("Check if case is 'LEFT' and x axis value less than z score"),
    AND($F$266 = "LEFT", $S263 &lt; IF($J$266="", 0, $J$266)), $T263,
    FALSE, N("Check if case is 'RIGHT' and x axis value greater than z score"),
    AND($F$266 = "RIGHT", $S263 &gt; IF($J$266="", 0, $J$266)), $T263,
    FALSE, N("Check if case is 'TWO' and both directions"),
    AND(
        $F$266 = "TWO",
        OR($S263 &lt; -ABS($J$266), $S263 &gt; ABS($J$267))
    ), $T263,
    FALSE, N("Default case: Return NA()"),
    TRUE, NA()
)</f>
        <v>2.5229736994620458E-2</v>
      </c>
      <c r="V263" s="78" t="e" cm="1">
        <f t="array" ref="V263">_xlfn.IFS(
    FALSE, N("Check if X1 shading is ON"),
    $U$247&lt;&gt;"x", NA(),
    FALSE, N("Check if case is 'LEFT' and x axis value less than z score"),
    AND($F$267 = "LEFT", $S263 &lt; IF($J$267="", 0, $J$267)), $T263,
    FALSE, N("Check if case is 'RIGHT' and x axis value greater than z score"),
    AND($F$267 = "RIGHT", $S263 &gt; IF($J$267="", 0, $J$267)), $T263,
    FALSE, N("Default case: Return NA()"),
    TRUE, NA()
)</f>
        <v>#N/A</v>
      </c>
      <c r="W263" s="78" t="e" cm="1">
        <f t="array" ref="W263">_xlfn.IFS(
    FALSE, N("Check if X1 shading is ON"),
    $W$247&lt;&gt;"x", NA(),
    FALSE, N("Check if case is 'LEFT' and x axis value less than z score"),
    AND($F$270 = "LEFT", $S263 &lt; IF($J$270="", 0, $J$270)), $T263,
    FALSE, N("Check if case is 'RIGHT' and x axis value greater than z score"),
    AND($F$270 = "RIGHT", $S263 &gt; IF($J$270="", 0, $J$270)), $T263,
    FALSE, N("Check if case is 'TWO' and both directions"),
    AND(
        $F$270 = "TWO",
        OR($S263 &lt; -ABS($J$270), $S263 &gt; ABS($J$270))
    ), $T263,
    FALSE, N("Default case: Return NA()"),
    TRUE, NA()
)</f>
        <v>#N/A</v>
      </c>
      <c r="X263" s="30"/>
      <c r="Y263" s="66">
        <v>1.3333333333333313</v>
      </c>
      <c r="Z263" s="66">
        <v>6.2000000000000006E-2</v>
      </c>
      <c r="AA263" s="66">
        <f t="shared" si="109"/>
        <v>6.2000000000000006E-2</v>
      </c>
      <c r="AB263" s="66" t="str">
        <f t="shared" si="110"/>
        <v>x̅</v>
      </c>
      <c r="CA263" s="30"/>
      <c r="CB263" s="26"/>
      <c r="CC263" s="67"/>
      <c r="CD263" s="67"/>
      <c r="CE263" s="8"/>
      <c r="CF263" s="8"/>
      <c r="CG263" s="8"/>
      <c r="CH263" s="8"/>
      <c r="CI263" s="8"/>
      <c r="CJ263" s="8"/>
      <c r="CK263" s="30"/>
      <c r="CL263" s="8"/>
      <c r="CM263" s="74" t="str">
        <f>SCORECHART!BU206</f>
        <v>x</v>
      </c>
      <c r="CN263" s="74" t="str">
        <f>SCORECHART!BV206</f>
        <v>shading</v>
      </c>
      <c r="CO263" s="8"/>
      <c r="CP263" s="32" t="s">
        <v>60</v>
      </c>
      <c r="CQ263" s="8"/>
      <c r="CR263" s="38">
        <f t="shared" si="119"/>
        <v>-2.4583333333333353</v>
      </c>
      <c r="CS263" s="78">
        <f t="shared" si="117"/>
        <v>2.3122926697242353E-2</v>
      </c>
      <c r="CT263" s="78" cm="1">
        <f t="array" ref="CT263">_xlfn.IFS(
    FALSE, N("Check if X1 shading is ON"),
    $CT$248&lt;&gt;"x", NA(),
    FALSE, N("Check if case is 'LEFT' and x axis value less than z score"),
    AND($CE$267 = "LEFT", $CR263 &lt; IF($CI$267="", 0, $CI$267)), $CS263,
    FALSE, N("Check if case is 'RIGHT' and x axis value greater than z score"),
    AND($CE$267 = "RIGHT", $CR263 &gt; IF($CI$267="", 0, $CI$267)), $CS263,
    FALSE, N("Check if case is 'TWO' and both directions"),
    AND(
        $CE$267 = "TWO",
        OR($CR263 &lt; -ABS($CI$267), $CR263 &gt; ABS($CI$268))
    ), $CS263,
    FALSE, N("Default case: Return NA()"),
    TRUE, NA()
)</f>
        <v>2.3122926697242353E-2</v>
      </c>
      <c r="CU263" s="78" t="e" cm="1">
        <f t="array" ref="CU263">_xlfn.IFS(
    FALSE, N("Check if X1 shading is ON"),
    $CT$248&lt;&gt;"x", NA(),
    FALSE, N("Check if case is 'LEFT' and x axis value less than z score"),
    AND($CE$268 = "LEFT", $CR263 &lt; IF($CI$268="", 0, $CI$268)), $CS263,
    FALSE, N("Check if case is 'RIGHT' and x axis value greater than z score"),
    AND($CE$268 = "RIGHT", $CR263 &gt; IF($CI$268="", 0, $CI$268)), $CS263,
    FALSE, N("Default case: Return NA()"),
    TRUE, NA()
)</f>
        <v>#N/A</v>
      </c>
      <c r="CV263" s="78" t="e" cm="1">
        <f t="array" ref="CV263">_xlfn.IFS(
    FALSE, N("Check if X1 shading is ON"),
    $CV$248&lt;&gt;"x", NA(),
    FALSE, N("Check if case is 'LEFT' and x axis value less than z score"),
    AND($CE$271 = "LEFT", $CR263 &lt; IF($CI$271="", 0, $CI$271)), $CS263,
    FALSE, N("Check if case is 'RIGHT' and x axis value greater than z score"),
    AND($CE$271 = "RIGHT", $CR263 &gt; IF($CI$271="", 0, $CI$271)), $CS263,
    FALSE, N("Check if case is 'TWO' and both directions"),
    AND(
        $CE$271 = "TWO",
        OR($CR263 &lt; -ABS($CI$271), $CR263 &gt; ABS($CI$271))
    ), $CS263,
    FALSE, N("Default case: Return NA()"),
    TRUE, NA()
)</f>
        <v>#N/A</v>
      </c>
      <c r="CW263" s="30"/>
      <c r="CX263" s="66">
        <v>1.1666666666666643</v>
      </c>
      <c r="CY263" s="66">
        <v>6.2000000000000006E-2</v>
      </c>
      <c r="CZ263" s="66">
        <f t="shared" si="111"/>
        <v>6.2000000000000006E-2</v>
      </c>
      <c r="DA263" s="66" t="str">
        <f t="shared" si="112"/>
        <v>x̅</v>
      </c>
    </row>
    <row r="264" spans="1:105" ht="16" x14ac:dyDescent="0.2">
      <c r="A264"/>
      <c r="B264" s="30"/>
      <c r="C264" s="41" t="s">
        <v>75</v>
      </c>
      <c r="D264" s="8"/>
      <c r="E264" s="26"/>
      <c r="F264" s="97"/>
      <c r="G264" s="97"/>
      <c r="H264" s="97"/>
      <c r="I264" s="42" t="str" cm="1">
        <f t="array" ref="I264">_xlfn.IFS(
    ISNUMBER(SEARCH("0", I255)), 0,
    I255="", 0,
    ISNUMBER(SEARCH("x", I255)), "x",
    TRUE, "x"
)</f>
        <v>x</v>
      </c>
      <c r="J264" s="42" t="str" cm="1">
        <f t="array" ref="J264">_xlfn.IFS(
    ISNUMBER(SEARCH("0", J255)), 0,
    J255="", 0,
    ISNUMBER(SEARCH("x", J255)), "x",
    TRUE, "x"
)</f>
        <v>x</v>
      </c>
      <c r="K264" s="42" t="str" cm="1">
        <f t="array" ref="K264">_xlfn.IFS(
    ISNUMBER(SEARCH("0", K255)), 0,
    K255="", 0,
    ISNUMBER(SEARCH("x", K255)), "x",
    TRUE, "x"
)</f>
        <v>x</v>
      </c>
      <c r="L264" s="30"/>
      <c r="M264" s="8"/>
      <c r="N264" s="74">
        <f t="shared" si="120"/>
        <v>0</v>
      </c>
      <c r="O264" s="74" t="str">
        <f t="shared" si="121"/>
        <v>-pt standardized</v>
      </c>
      <c r="P264" s="8"/>
      <c r="Q264" s="98" t="s">
        <v>62</v>
      </c>
      <c r="R264" s="8"/>
      <c r="S264" s="38">
        <f t="shared" si="116"/>
        <v>-2.3750000000000022</v>
      </c>
      <c r="T264" s="78">
        <f t="shared" si="115"/>
        <v>2.75011636428102E-2</v>
      </c>
      <c r="U264" s="78" cm="1">
        <f t="array" ref="U264">_xlfn.IFS(
    FALSE, N("Check if X1 shading is ON"),
    $U$247&lt;&gt;"x", NA(),
    FALSE, N("Check if case is 'LEFT' and x axis value less than z score"),
    AND($F$266 = "LEFT", $S264 &lt; IF($J$266="", 0, $J$266)), $T264,
    FALSE, N("Check if case is 'RIGHT' and x axis value greater than z score"),
    AND($F$266 = "RIGHT", $S264 &gt; IF($J$266="", 0, $J$266)), $T264,
    FALSE, N("Check if case is 'TWO' and both directions"),
    AND(
        $F$266 = "TWO",
        OR($S264 &lt; -ABS($J$266), $S264 &gt; ABS($J$267))
    ), $T264,
    FALSE, N("Default case: Return NA()"),
    TRUE, NA()
)</f>
        <v>2.75011636428102E-2</v>
      </c>
      <c r="V264" s="78" t="e" cm="1">
        <f t="array" ref="V264">_xlfn.IFS(
    FALSE, N("Check if X1 shading is ON"),
    $U$247&lt;&gt;"x", NA(),
    FALSE, N("Check if case is 'LEFT' and x axis value less than z score"),
    AND($F$267 = "LEFT", $S264 &lt; IF($J$267="", 0, $J$267)), $T264,
    FALSE, N("Check if case is 'RIGHT' and x axis value greater than z score"),
    AND($F$267 = "RIGHT", $S264 &gt; IF($J$267="", 0, $J$267)), $T264,
    FALSE, N("Default case: Return NA()"),
    TRUE, NA()
)</f>
        <v>#N/A</v>
      </c>
      <c r="W264" s="78" t="e" cm="1">
        <f t="array" ref="W264">_xlfn.IFS(
    FALSE, N("Check if X1 shading is ON"),
    $W$247&lt;&gt;"x", NA(),
    FALSE, N("Check if case is 'LEFT' and x axis value less than z score"),
    AND($F$270 = "LEFT", $S264 &lt; IF($J$270="", 0, $J$270)), $T264,
    FALSE, N("Check if case is 'RIGHT' and x axis value greater than z score"),
    AND($F$270 = "RIGHT", $S264 &gt; IF($J$270="", 0, $J$270)), $T264,
    FALSE, N("Check if case is 'TWO' and both directions"),
    AND(
        $F$270 = "TWO",
        OR($S264 &lt; -ABS($J$270), $S264 &gt; ABS($J$270))
    ), $T264,
    FALSE, N("Default case: Return NA()"),
    TRUE, NA()
)</f>
        <v>#N/A</v>
      </c>
      <c r="X264" s="30"/>
      <c r="Y264" s="66">
        <v>1.4999999999999982</v>
      </c>
      <c r="Z264" s="66">
        <v>6.2000000000000006E-2</v>
      </c>
      <c r="AA264" s="66">
        <f t="shared" si="109"/>
        <v>6.2000000000000006E-2</v>
      </c>
      <c r="AB264" s="66" t="str">
        <f t="shared" si="110"/>
        <v>x̅</v>
      </c>
      <c r="CA264" s="30"/>
      <c r="CB264" s="26"/>
      <c r="CC264" s="26"/>
      <c r="CD264" s="26"/>
      <c r="CE264" s="26"/>
      <c r="CF264" s="37"/>
      <c r="CG264" s="37"/>
      <c r="CH264" s="37"/>
      <c r="CI264" s="38"/>
      <c r="CJ264" s="39"/>
      <c r="CK264" s="30"/>
      <c r="CL264" s="8"/>
      <c r="CM264" s="74">
        <f>SCORECHART!BU207</f>
        <v>0</v>
      </c>
      <c r="CN264" s="74" t="str">
        <f>SCORECHART!BV207</f>
        <v>-pt raw values</v>
      </c>
      <c r="CO264" s="8"/>
      <c r="CP264" s="98" t="s">
        <v>61</v>
      </c>
      <c r="CQ264" s="8"/>
      <c r="CR264" s="38">
        <f t="shared" si="119"/>
        <v>-2.4166666666666687</v>
      </c>
      <c r="CS264" s="78">
        <f t="shared" si="117"/>
        <v>2.5229736994620458E-2</v>
      </c>
      <c r="CT264" s="78" cm="1">
        <f t="array" ref="CT264">_xlfn.IFS(
    FALSE, N("Check if X1 shading is ON"),
    $CT$248&lt;&gt;"x", NA(),
    FALSE, N("Check if case is 'LEFT' and x axis value less than z score"),
    AND($CE$267 = "LEFT", $CR264 &lt; IF($CI$267="", 0, $CI$267)), $CS264,
    FALSE, N("Check if case is 'RIGHT' and x axis value greater than z score"),
    AND($CE$267 = "RIGHT", $CR264 &gt; IF($CI$267="", 0, $CI$267)), $CS264,
    FALSE, N("Check if case is 'TWO' and both directions"),
    AND(
        $CE$267 = "TWO",
        OR($CR264 &lt; -ABS($CI$267), $CR264 &gt; ABS($CI$268))
    ), $CS264,
    FALSE, N("Default case: Return NA()"),
    TRUE, NA()
)</f>
        <v>2.5229736994620458E-2</v>
      </c>
      <c r="CU264" s="78" t="e" cm="1">
        <f t="array" ref="CU264">_xlfn.IFS(
    FALSE, N("Check if X1 shading is ON"),
    $CT$248&lt;&gt;"x", NA(),
    FALSE, N("Check if case is 'LEFT' and x axis value less than z score"),
    AND($CE$268 = "LEFT", $CR264 &lt; IF($CI$268="", 0, $CI$268)), $CS264,
    FALSE, N("Check if case is 'RIGHT' and x axis value greater than z score"),
    AND($CE$268 = "RIGHT", $CR264 &gt; IF($CI$268="", 0, $CI$268)), $CS264,
    FALSE, N("Default case: Return NA()"),
    TRUE, NA()
)</f>
        <v>#N/A</v>
      </c>
      <c r="CV264" s="78" t="e" cm="1">
        <f t="array" ref="CV264">_xlfn.IFS(
    FALSE, N("Check if X1 shading is ON"),
    $CV$248&lt;&gt;"x", NA(),
    FALSE, N("Check if case is 'LEFT' and x axis value less than z score"),
    AND($CE$271 = "LEFT", $CR264 &lt; IF($CI$271="", 0, $CI$271)), $CS264,
    FALSE, N("Check if case is 'RIGHT' and x axis value greater than z score"),
    AND($CE$271 = "RIGHT", $CR264 &gt; IF($CI$271="", 0, $CI$271)), $CS264,
    FALSE, N("Check if case is 'TWO' and both directions"),
    AND(
        $CE$271 = "TWO",
        OR($CR264 &lt; -ABS($CI$271), $CR264 &gt; ABS($CI$271))
    ), $CS264,
    FALSE, N("Default case: Return NA()"),
    TRUE, NA()
)</f>
        <v>#N/A</v>
      </c>
      <c r="CW264" s="30"/>
      <c r="CX264" s="66">
        <v>1.3333333333333313</v>
      </c>
      <c r="CY264" s="66">
        <v>6.2000000000000006E-2</v>
      </c>
      <c r="CZ264" s="66">
        <f t="shared" si="111"/>
        <v>6.2000000000000006E-2</v>
      </c>
      <c r="DA264" s="66" t="str">
        <f t="shared" si="112"/>
        <v>x̅</v>
      </c>
    </row>
    <row r="265" spans="1:105" ht="16" x14ac:dyDescent="0.2">
      <c r="A265"/>
      <c r="B265" s="30"/>
      <c r="C265" s="29" t="s">
        <v>17</v>
      </c>
      <c r="D265" s="27" t="s">
        <v>13</v>
      </c>
      <c r="E265" s="27" t="s">
        <v>23</v>
      </c>
      <c r="F265" s="27" t="s">
        <v>0</v>
      </c>
      <c r="G265" s="28" t="s">
        <v>14</v>
      </c>
      <c r="H265" s="29" t="str">
        <f t="shared" ref="H265:I267" si="130">IF(H256=0,"",H256)</f>
        <v>SE = σ̂(x̅)</v>
      </c>
      <c r="I265" s="29" t="str">
        <f t="shared" si="130"/>
        <v>x̅</v>
      </c>
      <c r="J265" s="29" t="str">
        <f>IF(J256=0,"",LEFT(J256,1))</f>
        <v>t</v>
      </c>
      <c r="K265" s="29" t="str">
        <f>IF(K256=0,"",K256)</f>
        <v>P(x̅)</v>
      </c>
      <c r="L265" s="8"/>
      <c r="M265" s="8"/>
      <c r="N265" s="74">
        <f t="shared" si="120"/>
        <v>0</v>
      </c>
      <c r="O265" s="74" t="str">
        <f t="shared" si="121"/>
        <v>equations</v>
      </c>
      <c r="P265" s="30"/>
      <c r="Q265" s="98" t="s">
        <v>63</v>
      </c>
      <c r="R265" s="8"/>
      <c r="S265" s="38">
        <f t="shared" si="116"/>
        <v>-2.3333333333333357</v>
      </c>
      <c r="T265" s="78">
        <f t="shared" si="115"/>
        <v>2.9946708232795709E-2</v>
      </c>
      <c r="U265" s="78" cm="1">
        <f t="array" ref="U265">_xlfn.IFS(
    FALSE, N("Check if X1 shading is ON"),
    $U$247&lt;&gt;"x", NA(),
    FALSE, N("Check if case is 'LEFT' and x axis value less than z score"),
    AND($F$266 = "LEFT", $S265 &lt; IF($J$266="", 0, $J$266)), $T265,
    FALSE, N("Check if case is 'RIGHT' and x axis value greater than z score"),
    AND($F$266 = "RIGHT", $S265 &gt; IF($J$266="", 0, $J$266)), $T265,
    FALSE, N("Check if case is 'TWO' and both directions"),
    AND(
        $F$266 = "TWO",
        OR($S265 &lt; -ABS($J$266), $S265 &gt; ABS($J$267))
    ), $T265,
    FALSE, N("Default case: Return NA()"),
    TRUE, NA()
)</f>
        <v>2.9946708232795709E-2</v>
      </c>
      <c r="V265" s="78" t="e" cm="1">
        <f t="array" ref="V265">_xlfn.IFS(
    FALSE, N("Check if X1 shading is ON"),
    $U$247&lt;&gt;"x", NA(),
    FALSE, N("Check if case is 'LEFT' and x axis value less than z score"),
    AND($F$267 = "LEFT", $S265 &lt; IF($J$267="", 0, $J$267)), $T265,
    FALSE, N("Check if case is 'RIGHT' and x axis value greater than z score"),
    AND($F$267 = "RIGHT", $S265 &gt; IF($J$267="", 0, $J$267)), $T265,
    FALSE, N("Default case: Return NA()"),
    TRUE, NA()
)</f>
        <v>#N/A</v>
      </c>
      <c r="W265" s="78" t="e" cm="1">
        <f t="array" ref="W265">_xlfn.IFS(
    FALSE, N("Check if X1 shading is ON"),
    $W$247&lt;&gt;"x", NA(),
    FALSE, N("Check if case is 'LEFT' and x axis value less than z score"),
    AND($F$270 = "LEFT", $S265 &lt; IF($J$270="", 0, $J$270)), $T265,
    FALSE, N("Check if case is 'RIGHT' and x axis value greater than z score"),
    AND($F$270 = "RIGHT", $S265 &gt; IF($J$270="", 0, $J$270)), $T265,
    FALSE, N("Check if case is 'TWO' and both directions"),
    AND(
        $F$270 = "TWO",
        OR($S265 &lt; -ABS($J$270), $S265 &gt; ABS($J$270))
    ), $T265,
    FALSE, N("Default case: Return NA()"),
    TRUE, NA()
)</f>
        <v>#N/A</v>
      </c>
      <c r="X265" s="30"/>
      <c r="Y265" s="66">
        <v>1.6666666666666652</v>
      </c>
      <c r="Z265" s="66">
        <v>6.2000000000000006E-2</v>
      </c>
      <c r="AA265" s="66">
        <f t="shared" si="109"/>
        <v>6.2000000000000006E-2</v>
      </c>
      <c r="AB265" s="66" t="str">
        <f t="shared" si="110"/>
        <v>x̅</v>
      </c>
      <c r="CA265" s="30"/>
      <c r="CB265" s="41" t="s">
        <v>75</v>
      </c>
      <c r="CC265" s="8"/>
      <c r="CD265" s="26"/>
      <c r="CE265" s="97"/>
      <c r="CF265" s="97"/>
      <c r="CG265" s="97"/>
      <c r="CH265" s="42" t="str" cm="1">
        <f t="array" ref="CH265">_xlfn.IFS(
    ISNUMBER(SEARCH("0", CH256)), 0,
    CH256="", 0,
    ISNUMBER(SEARCH("x", CH256)), "x",
    TRUE, "x"
)</f>
        <v>x</v>
      </c>
      <c r="CI265" s="42" t="str" cm="1">
        <f t="array" ref="CI265">_xlfn.IFS(
    ISNUMBER(SEARCH("0", CI256)), 0,
    CI256="", 0,
    ISNUMBER(SEARCH("x", CI256)), "x",
    TRUE, "x"
)</f>
        <v>x</v>
      </c>
      <c r="CJ265" s="42" t="str" cm="1">
        <f t="array" ref="CJ265">_xlfn.IFS(
    ISNUMBER(SEARCH("0", CJ256)), 0,
    CJ256="", 0,
    ISNUMBER(SEARCH("x", CJ256)), "x",
    TRUE, "x"
)</f>
        <v>x</v>
      </c>
      <c r="CK265" s="30"/>
      <c r="CL265" s="8"/>
      <c r="CM265" s="74">
        <f>SCORECHART!BU208</f>
        <v>0</v>
      </c>
      <c r="CN265" s="74" t="str">
        <f>SCORECHART!BV208</f>
        <v>-pt standardized</v>
      </c>
      <c r="CO265" s="8"/>
      <c r="CP265" s="98" t="s">
        <v>62</v>
      </c>
      <c r="CQ265" s="8"/>
      <c r="CR265" s="38">
        <f t="shared" si="119"/>
        <v>-2.3750000000000022</v>
      </c>
      <c r="CS265" s="78">
        <f t="shared" si="117"/>
        <v>2.75011636428102E-2</v>
      </c>
      <c r="CT265" s="78" cm="1">
        <f t="array" ref="CT265">_xlfn.IFS(
    FALSE, N("Check if X1 shading is ON"),
    $CT$248&lt;&gt;"x", NA(),
    FALSE, N("Check if case is 'LEFT' and x axis value less than z score"),
    AND($CE$267 = "LEFT", $CR265 &lt; IF($CI$267="", 0, $CI$267)), $CS265,
    FALSE, N("Check if case is 'RIGHT' and x axis value greater than z score"),
    AND($CE$267 = "RIGHT", $CR265 &gt; IF($CI$267="", 0, $CI$267)), $CS265,
    FALSE, N("Check if case is 'TWO' and both directions"),
    AND(
        $CE$267 = "TWO",
        OR($CR265 &lt; -ABS($CI$267), $CR265 &gt; ABS($CI$268))
    ), $CS265,
    FALSE, N("Default case: Return NA()"),
    TRUE, NA()
)</f>
        <v>2.75011636428102E-2</v>
      </c>
      <c r="CU265" s="78" t="e" cm="1">
        <f t="array" ref="CU265">_xlfn.IFS(
    FALSE, N("Check if X1 shading is ON"),
    $CT$248&lt;&gt;"x", NA(),
    FALSE, N("Check if case is 'LEFT' and x axis value less than z score"),
    AND($CE$268 = "LEFT", $CR265 &lt; IF($CI$268="", 0, $CI$268)), $CS265,
    FALSE, N("Check if case is 'RIGHT' and x axis value greater than z score"),
    AND($CE$268 = "RIGHT", $CR265 &gt; IF($CI$268="", 0, $CI$268)), $CS265,
    FALSE, N("Default case: Return NA()"),
    TRUE, NA()
)</f>
        <v>#N/A</v>
      </c>
      <c r="CV265" s="78" t="e" cm="1">
        <f t="array" ref="CV265">_xlfn.IFS(
    FALSE, N("Check if X1 shading is ON"),
    $CV$248&lt;&gt;"x", NA(),
    FALSE, N("Check if case is 'LEFT' and x axis value less than z score"),
    AND($CE$271 = "LEFT", $CR265 &lt; IF($CI$271="", 0, $CI$271)), $CS265,
    FALSE, N("Check if case is 'RIGHT' and x axis value greater than z score"),
    AND($CE$271 = "RIGHT", $CR265 &gt; IF($CI$271="", 0, $CI$271)), $CS265,
    FALSE, N("Check if case is 'TWO' and both directions"),
    AND(
        $CE$271 = "TWO",
        OR($CR265 &lt; -ABS($CI$271), $CR265 &gt; ABS($CI$271))
    ), $CS265,
    FALSE, N("Default case: Return NA()"),
    TRUE, NA()
)</f>
        <v>#N/A</v>
      </c>
      <c r="CW265" s="30"/>
      <c r="CX265" s="66">
        <v>1.4999999999999982</v>
      </c>
      <c r="CY265" s="66">
        <v>6.2000000000000006E-2</v>
      </c>
      <c r="CZ265" s="66">
        <f t="shared" si="111"/>
        <v>6.2000000000000006E-2</v>
      </c>
      <c r="DA265" s="66" t="str">
        <f t="shared" si="112"/>
        <v>x̅</v>
      </c>
    </row>
    <row r="266" spans="1:105" ht="16" x14ac:dyDescent="0.2">
      <c r="A266"/>
      <c r="B266" s="30"/>
      <c r="C266" s="32">
        <f>C257</f>
        <v>30</v>
      </c>
      <c r="D266" s="42" t="str">
        <f>IF(D257=0,"",D257)</f>
        <v>T x̅</v>
      </c>
      <c r="E266" s="42" t="str">
        <f>IF(E257=0,"",E257)</f>
        <v>critical value x̅</v>
      </c>
      <c r="F266" s="42" t="str" cm="1">
        <f t="array" ref="F266">_xlfn.IFS(
    F257=0, "",
    ISNUMBER(SEARCH("LEFT", F257)), "LEFT",
    ISNUMBER(SEARCH("RIGHT", F257)), "RIGHT",
    TRUE, F257
)</f>
        <v>LEFT</v>
      </c>
      <c r="G266" s="46">
        <f>IF(G257=0,"",G257)</f>
        <v>80</v>
      </c>
      <c r="H266" s="86">
        <f t="shared" si="130"/>
        <v>0.44824049374179142</v>
      </c>
      <c r="I266" s="46">
        <f t="shared" si="130"/>
        <v>79.083245255395084</v>
      </c>
      <c r="J266" s="47">
        <f>IF(J257=0,"",J257)</f>
        <v>-2.0452296421327048</v>
      </c>
      <c r="K266" s="48">
        <f>K257</f>
        <v>2.5000000000000001E-2</v>
      </c>
      <c r="L266" s="8"/>
      <c r="M266" s="8"/>
      <c r="N266" s="74">
        <f t="shared" si="120"/>
        <v>0</v>
      </c>
      <c r="O266" s="74" t="str">
        <f t="shared" si="121"/>
        <v>confidence interval</v>
      </c>
      <c r="P266" s="30"/>
      <c r="Q266" s="98" t="s">
        <v>92</v>
      </c>
      <c r="R266" s="30"/>
      <c r="S266" s="38">
        <f t="shared" si="116"/>
        <v>-2.2916666666666692</v>
      </c>
      <c r="T266" s="78">
        <f t="shared" si="115"/>
        <v>3.2576019512921418E-2</v>
      </c>
      <c r="U266" s="78" cm="1">
        <f t="array" ref="U266">_xlfn.IFS(
    FALSE, N("Check if X1 shading is ON"),
    $U$247&lt;&gt;"x", NA(),
    FALSE, N("Check if case is 'LEFT' and x axis value less than z score"),
    AND($F$266 = "LEFT", $S266 &lt; IF($J$266="", 0, $J$266)), $T266,
    FALSE, N("Check if case is 'RIGHT' and x axis value greater than z score"),
    AND($F$266 = "RIGHT", $S266 &gt; IF($J$266="", 0, $J$266)), $T266,
    FALSE, N("Check if case is 'TWO' and both directions"),
    AND(
        $F$266 = "TWO",
        OR($S266 &lt; -ABS($J$266), $S266 &gt; ABS($J$267))
    ), $T266,
    FALSE, N("Default case: Return NA()"),
    TRUE, NA()
)</f>
        <v>3.2576019512921418E-2</v>
      </c>
      <c r="V266" s="78" t="e" cm="1">
        <f t="array" ref="V266">_xlfn.IFS(
    FALSE, N("Check if X1 shading is ON"),
    $U$247&lt;&gt;"x", NA(),
    FALSE, N("Check if case is 'LEFT' and x axis value less than z score"),
    AND($F$267 = "LEFT", $S266 &lt; IF($J$267="", 0, $J$267)), $T266,
    FALSE, N("Check if case is 'RIGHT' and x axis value greater than z score"),
    AND($F$267 = "RIGHT", $S266 &gt; IF($J$267="", 0, $J$267)), $T266,
    FALSE, N("Default case: Return NA()"),
    TRUE, NA()
)</f>
        <v>#N/A</v>
      </c>
      <c r="W266" s="78" t="e" cm="1">
        <f t="array" ref="W266">_xlfn.IFS(
    FALSE, N("Check if X1 shading is ON"),
    $W$247&lt;&gt;"x", NA(),
    FALSE, N("Check if case is 'LEFT' and x axis value less than z score"),
    AND($F$270 = "LEFT", $S266 &lt; IF($J$270="", 0, $J$270)), $T266,
    FALSE, N("Check if case is 'RIGHT' and x axis value greater than z score"),
    AND($F$270 = "RIGHT", $S266 &gt; IF($J$270="", 0, $J$270)), $T266,
    FALSE, N("Check if case is 'TWO' and both directions"),
    AND(
        $F$270 = "TWO",
        OR($S266 &lt; -ABS($J$270), $S266 &gt; ABS($J$270))
    ), $T266,
    FALSE, N("Default case: Return NA()"),
    TRUE, NA()
)</f>
        <v>#N/A</v>
      </c>
      <c r="X266" s="30"/>
      <c r="Y266" s="66">
        <v>1.8333333333333321</v>
      </c>
      <c r="Z266" s="66">
        <v>6.2000000000000006E-2</v>
      </c>
      <c r="AA266" s="66">
        <f t="shared" si="109"/>
        <v>6.2000000000000006E-2</v>
      </c>
      <c r="AB266" s="66" t="str">
        <f t="shared" si="110"/>
        <v>x̅</v>
      </c>
      <c r="CA266" s="30"/>
      <c r="CB266" s="29" t="s">
        <v>17</v>
      </c>
      <c r="CC266" s="27" t="s">
        <v>13</v>
      </c>
      <c r="CD266" s="27" t="s">
        <v>23</v>
      </c>
      <c r="CE266" s="27" t="s">
        <v>0</v>
      </c>
      <c r="CF266" s="28" t="s">
        <v>14</v>
      </c>
      <c r="CG266" s="29" t="str">
        <f t="shared" ref="CG266:CH268" si="131">IF(CG257=0,"",CG257)</f>
        <v>SE = σ̂(x̅)</v>
      </c>
      <c r="CH266" s="29" t="str">
        <f t="shared" si="131"/>
        <v>x̅</v>
      </c>
      <c r="CI266" s="29" t="str">
        <f>IF(CI257=0,"",LEFT(CI257,1))</f>
        <v>t</v>
      </c>
      <c r="CJ266" s="29" t="str">
        <f>IF(CJ257=0,"",CJ257)</f>
        <v>P(x̅)</v>
      </c>
      <c r="CK266" s="8"/>
      <c r="CL266" s="8"/>
      <c r="CM266" s="74">
        <f>SCORECHART!BU209</f>
        <v>0</v>
      </c>
      <c r="CN266" s="74" t="str">
        <f>SCORECHART!BV209</f>
        <v>equations</v>
      </c>
      <c r="CO266" s="30"/>
      <c r="CP266" s="98" t="s">
        <v>63</v>
      </c>
      <c r="CQ266" s="8"/>
      <c r="CR266" s="38">
        <f t="shared" si="119"/>
        <v>-2.3333333333333357</v>
      </c>
      <c r="CS266" s="78">
        <f t="shared" si="117"/>
        <v>2.9946708232795709E-2</v>
      </c>
      <c r="CT266" s="78" cm="1">
        <f t="array" ref="CT266">_xlfn.IFS(
    FALSE, N("Check if X1 shading is ON"),
    $CT$248&lt;&gt;"x", NA(),
    FALSE, N("Check if case is 'LEFT' and x axis value less than z score"),
    AND($CE$267 = "LEFT", $CR266 &lt; IF($CI$267="", 0, $CI$267)), $CS266,
    FALSE, N("Check if case is 'RIGHT' and x axis value greater than z score"),
    AND($CE$267 = "RIGHT", $CR266 &gt; IF($CI$267="", 0, $CI$267)), $CS266,
    FALSE, N("Check if case is 'TWO' and both directions"),
    AND(
        $CE$267 = "TWO",
        OR($CR266 &lt; -ABS($CI$267), $CR266 &gt; ABS($CI$268))
    ), $CS266,
    FALSE, N("Default case: Return NA()"),
    TRUE, NA()
)</f>
        <v>2.9946708232795709E-2</v>
      </c>
      <c r="CU266" s="78" t="e" cm="1">
        <f t="array" ref="CU266">_xlfn.IFS(
    FALSE, N("Check if X1 shading is ON"),
    $CT$248&lt;&gt;"x", NA(),
    FALSE, N("Check if case is 'LEFT' and x axis value less than z score"),
    AND($CE$268 = "LEFT", $CR266 &lt; IF($CI$268="", 0, $CI$268)), $CS266,
    FALSE, N("Check if case is 'RIGHT' and x axis value greater than z score"),
    AND($CE$268 = "RIGHT", $CR266 &gt; IF($CI$268="", 0, $CI$268)), $CS266,
    FALSE, N("Default case: Return NA()"),
    TRUE, NA()
)</f>
        <v>#N/A</v>
      </c>
      <c r="CV266" s="78" t="e" cm="1">
        <f t="array" ref="CV266">_xlfn.IFS(
    FALSE, N("Check if X1 shading is ON"),
    $CV$248&lt;&gt;"x", NA(),
    FALSE, N("Check if case is 'LEFT' and x axis value less than z score"),
    AND($CE$271 = "LEFT", $CR266 &lt; IF($CI$271="", 0, $CI$271)), $CS266,
    FALSE, N("Check if case is 'RIGHT' and x axis value greater than z score"),
    AND($CE$271 = "RIGHT", $CR266 &gt; IF($CI$271="", 0, $CI$271)), $CS266,
    FALSE, N("Check if case is 'TWO' and both directions"),
    AND(
        $CE$271 = "TWO",
        OR($CR266 &lt; -ABS($CI$271), $CR266 &gt; ABS($CI$271))
    ), $CS266,
    FALSE, N("Default case: Return NA()"),
    TRUE, NA()
)</f>
        <v>#N/A</v>
      </c>
      <c r="CW266" s="30"/>
      <c r="CX266" s="66">
        <v>1.6666666666666652</v>
      </c>
      <c r="CY266" s="66">
        <v>6.2000000000000006E-2</v>
      </c>
      <c r="CZ266" s="66">
        <f t="shared" si="111"/>
        <v>6.2000000000000006E-2</v>
      </c>
      <c r="DA266" s="66" t="str">
        <f t="shared" si="112"/>
        <v>x̅</v>
      </c>
    </row>
    <row r="267" spans="1:105" ht="16" x14ac:dyDescent="0.2">
      <c r="A267"/>
      <c r="B267" s="30"/>
      <c r="C267" s="32">
        <f>C258</f>
        <v>30</v>
      </c>
      <c r="D267" s="42" t="str">
        <f>IF(D258=0,"",D258)</f>
        <v>T x̅</v>
      </c>
      <c r="E267" s="42" t="str">
        <f>IF(E258=0,"",E258)</f>
        <v>critical value x̅</v>
      </c>
      <c r="F267" s="42" t="str" cm="1">
        <f t="array" ref="F267">_xlfn.IFS(
    F258=0, "",
    ISNUMBER(SEARCH("LEFT", F258)), "LEFT",
    ISNUMBER(SEARCH("RIGHT", F258)), "RIGHT",
    TRUE, F258
)</f>
        <v>RIGHT</v>
      </c>
      <c r="G267" s="46">
        <f>IF(G258=0,"",G258)</f>
        <v>80</v>
      </c>
      <c r="H267" s="86">
        <f t="shared" si="130"/>
        <v>0.44824049374179142</v>
      </c>
      <c r="I267" s="46">
        <f t="shared" si="130"/>
        <v>80.916754744604916</v>
      </c>
      <c r="J267" s="47">
        <f>IF(J258=0,"",J258)</f>
        <v>2.0452296421327034</v>
      </c>
      <c r="K267" s="48">
        <f>K258</f>
        <v>2.5000000000000001E-2</v>
      </c>
      <c r="L267" s="30"/>
      <c r="M267" s="8"/>
      <c r="N267" s="74">
        <f t="shared" si="120"/>
        <v>0</v>
      </c>
      <c r="O267" s="74" t="str">
        <f t="shared" si="121"/>
        <v>raw scale3</v>
      </c>
      <c r="P267" s="30"/>
      <c r="Q267" s="98" t="s">
        <v>93</v>
      </c>
      <c r="R267" s="30"/>
      <c r="S267" s="38">
        <f t="shared" si="116"/>
        <v>-2.2500000000000027</v>
      </c>
      <c r="T267" s="78">
        <f t="shared" si="115"/>
        <v>3.53988426307607E-2</v>
      </c>
      <c r="U267" s="78" cm="1">
        <f t="array" ref="U267">_xlfn.IFS(
    FALSE, N("Check if X1 shading is ON"),
    $U$247&lt;&gt;"x", NA(),
    FALSE, N("Check if case is 'LEFT' and x axis value less than z score"),
    AND($F$266 = "LEFT", $S267 &lt; IF($J$266="", 0, $J$266)), $T267,
    FALSE, N("Check if case is 'RIGHT' and x axis value greater than z score"),
    AND($F$266 = "RIGHT", $S267 &gt; IF($J$266="", 0, $J$266)), $T267,
    FALSE, N("Check if case is 'TWO' and both directions"),
    AND(
        $F$266 = "TWO",
        OR($S267 &lt; -ABS($J$266), $S267 &gt; ABS($J$267))
    ), $T267,
    FALSE, N("Default case: Return NA()"),
    TRUE, NA()
)</f>
        <v>3.53988426307607E-2</v>
      </c>
      <c r="V267" s="78" t="e" cm="1">
        <f t="array" ref="V267">_xlfn.IFS(
    FALSE, N("Check if X1 shading is ON"),
    $U$247&lt;&gt;"x", NA(),
    FALSE, N("Check if case is 'LEFT' and x axis value less than z score"),
    AND($F$267 = "LEFT", $S267 &lt; IF($J$267="", 0, $J$267)), $T267,
    FALSE, N("Check if case is 'RIGHT' and x axis value greater than z score"),
    AND($F$267 = "RIGHT", $S267 &gt; IF($J$267="", 0, $J$267)), $T267,
    FALSE, N("Default case: Return NA()"),
    TRUE, NA()
)</f>
        <v>#N/A</v>
      </c>
      <c r="W267" s="78" t="e" cm="1">
        <f t="array" ref="W267">_xlfn.IFS(
    FALSE, N("Check if X1 shading is ON"),
    $W$247&lt;&gt;"x", NA(),
    FALSE, N("Check if case is 'LEFT' and x axis value less than z score"),
    AND($F$270 = "LEFT", $S267 &lt; IF($J$270="", 0, $J$270)), $T267,
    FALSE, N("Check if case is 'RIGHT' and x axis value greater than z score"),
    AND($F$270 = "RIGHT", $S267 &gt; IF($J$270="", 0, $J$270)), $T267,
    FALSE, N("Check if case is 'TWO' and both directions"),
    AND(
        $F$270 = "TWO",
        OR($S267 &lt; -ABS($J$270), $S267 &gt; ABS($J$270))
    ), $T267,
    FALSE, N("Default case: Return NA()"),
    TRUE, NA()
)</f>
        <v>#N/A</v>
      </c>
      <c r="X267" s="30"/>
      <c r="Y267" s="66">
        <v>-1.6666666666666696</v>
      </c>
      <c r="Z267" s="66">
        <v>8.6000000000000007E-2</v>
      </c>
      <c r="AA267" s="66">
        <f t="shared" ref="AA267:AA298" si="132">IF($AA$201="x",Z267,NA())</f>
        <v>8.6000000000000007E-2</v>
      </c>
      <c r="AB267" s="66" t="str">
        <f t="shared" ref="AB267:AB298" si="133">IF($I$265="","",$I$265)</f>
        <v>x̅</v>
      </c>
      <c r="CA267" s="30"/>
      <c r="CB267" s="32">
        <f>CB258</f>
        <v>30</v>
      </c>
      <c r="CC267" s="42" t="str">
        <f>IF(CC258=0,"",CC258)</f>
        <v>T x̅</v>
      </c>
      <c r="CD267" s="42" t="str">
        <f>IF(CD258=0,"",CD258)</f>
        <v>critical value x̅</v>
      </c>
      <c r="CE267" s="42" t="str" cm="1">
        <f t="array" ref="CE267">_xlfn.IFS(
    CE258=0, "",
    ISNUMBER(SEARCH("LEFT", CE258)), "LEFT",
    ISNUMBER(SEARCH("RIGHT", CE258)), "RIGHT",
    TRUE, CE258
)</f>
        <v>LEFT</v>
      </c>
      <c r="CF267" s="46">
        <f>IF(CF258=0,"",CF258)</f>
        <v>80</v>
      </c>
      <c r="CG267" s="86">
        <f t="shared" si="131"/>
        <v>0.44824049374179142</v>
      </c>
      <c r="CH267" s="46">
        <f t="shared" si="131"/>
        <v>79.083245255395084</v>
      </c>
      <c r="CI267" s="47">
        <f>IF(CI258=0,"",CI258)</f>
        <v>-2.0452296421327048</v>
      </c>
      <c r="CJ267" s="48">
        <f>CJ258</f>
        <v>2.5000000000000001E-2</v>
      </c>
      <c r="CK267" s="8"/>
      <c r="CL267" s="8"/>
      <c r="CM267" s="74">
        <f>SCORECHART!BU210</f>
        <v>0</v>
      </c>
      <c r="CN267" s="74" t="str">
        <f>SCORECHART!BV210</f>
        <v>confidence interval</v>
      </c>
      <c r="CO267" s="30"/>
      <c r="CP267" s="98" t="s">
        <v>92</v>
      </c>
      <c r="CQ267" s="30"/>
      <c r="CR267" s="38">
        <f t="shared" si="119"/>
        <v>-2.2916666666666692</v>
      </c>
      <c r="CS267" s="78">
        <f t="shared" si="117"/>
        <v>3.2576019512921418E-2</v>
      </c>
      <c r="CT267" s="78" cm="1">
        <f t="array" ref="CT267">_xlfn.IFS(
    FALSE, N("Check if X1 shading is ON"),
    $CT$248&lt;&gt;"x", NA(),
    FALSE, N("Check if case is 'LEFT' and x axis value less than z score"),
    AND($CE$267 = "LEFT", $CR267 &lt; IF($CI$267="", 0, $CI$267)), $CS267,
    FALSE, N("Check if case is 'RIGHT' and x axis value greater than z score"),
    AND($CE$267 = "RIGHT", $CR267 &gt; IF($CI$267="", 0, $CI$267)), $CS267,
    FALSE, N("Check if case is 'TWO' and both directions"),
    AND(
        $CE$267 = "TWO",
        OR($CR267 &lt; -ABS($CI$267), $CR267 &gt; ABS($CI$268))
    ), $CS267,
    FALSE, N("Default case: Return NA()"),
    TRUE, NA()
)</f>
        <v>3.2576019512921418E-2</v>
      </c>
      <c r="CU267" s="78" t="e" cm="1">
        <f t="array" ref="CU267">_xlfn.IFS(
    FALSE, N("Check if X1 shading is ON"),
    $CT$248&lt;&gt;"x", NA(),
    FALSE, N("Check if case is 'LEFT' and x axis value less than z score"),
    AND($CE$268 = "LEFT", $CR267 &lt; IF($CI$268="", 0, $CI$268)), $CS267,
    FALSE, N("Check if case is 'RIGHT' and x axis value greater than z score"),
    AND($CE$268 = "RIGHT", $CR267 &gt; IF($CI$268="", 0, $CI$268)), $CS267,
    FALSE, N("Default case: Return NA()"),
    TRUE, NA()
)</f>
        <v>#N/A</v>
      </c>
      <c r="CV267" s="78" t="e" cm="1">
        <f t="array" ref="CV267">_xlfn.IFS(
    FALSE, N("Check if X1 shading is ON"),
    $CV$248&lt;&gt;"x", NA(),
    FALSE, N("Check if case is 'LEFT' and x axis value less than z score"),
    AND($CE$271 = "LEFT", $CR267 &lt; IF($CI$271="", 0, $CI$271)), $CS267,
    FALSE, N("Check if case is 'RIGHT' and x axis value greater than z score"),
    AND($CE$271 = "RIGHT", $CR267 &gt; IF($CI$271="", 0, $CI$271)), $CS267,
    FALSE, N("Check if case is 'TWO' and both directions"),
    AND(
        $CE$271 = "TWO",
        OR($CR267 &lt; -ABS($CI$271), $CR267 &gt; ABS($CI$271))
    ), $CS267,
    FALSE, N("Default case: Return NA()"),
    TRUE, NA()
)</f>
        <v>#N/A</v>
      </c>
      <c r="CW267" s="30"/>
      <c r="CX267" s="66">
        <v>1.8333333333333321</v>
      </c>
      <c r="CY267" s="66">
        <v>6.2000000000000006E-2</v>
      </c>
      <c r="CZ267" s="66">
        <f t="shared" si="111"/>
        <v>6.2000000000000006E-2</v>
      </c>
      <c r="DA267" s="66" t="str">
        <f t="shared" si="112"/>
        <v>x̅</v>
      </c>
    </row>
    <row r="268" spans="1:105" ht="16" x14ac:dyDescent="0.2">
      <c r="A268"/>
      <c r="B268" s="30"/>
      <c r="C268" s="26"/>
      <c r="D268" s="8"/>
      <c r="E268" s="8"/>
      <c r="F268" s="74" t="str">
        <f>IF(AND(F266="left",F267="right"),"TWO","")</f>
        <v>TWO</v>
      </c>
      <c r="G268" s="8"/>
      <c r="H268" s="8"/>
      <c r="I268" s="8"/>
      <c r="J268" s="8"/>
      <c r="K268" s="8"/>
      <c r="L268" s="30"/>
      <c r="M268" s="8"/>
      <c r="N268" s="74">
        <f t="shared" si="120"/>
        <v>0</v>
      </c>
      <c r="O268" s="74" t="str">
        <f t="shared" si="121"/>
        <v>stdev3</v>
      </c>
      <c r="P268" s="30"/>
      <c r="Q268" s="98" t="s">
        <v>94</v>
      </c>
      <c r="R268" s="8"/>
      <c r="S268" s="38">
        <f t="shared" si="116"/>
        <v>-2.2083333333333361</v>
      </c>
      <c r="T268" s="78">
        <f t="shared" si="115"/>
        <v>3.842496144051763E-2</v>
      </c>
      <c r="U268" s="78" cm="1">
        <f t="array" ref="U268">_xlfn.IFS(
    FALSE, N("Check if X1 shading is ON"),
    $U$247&lt;&gt;"x", NA(),
    FALSE, N("Check if case is 'LEFT' and x axis value less than z score"),
    AND($F$266 = "LEFT", $S268 &lt; IF($J$266="", 0, $J$266)), $T268,
    FALSE, N("Check if case is 'RIGHT' and x axis value greater than z score"),
    AND($F$266 = "RIGHT", $S268 &gt; IF($J$266="", 0, $J$266)), $T268,
    FALSE, N("Check if case is 'TWO' and both directions"),
    AND(
        $F$266 = "TWO",
        OR($S268 &lt; -ABS($J$266), $S268 &gt; ABS($J$267))
    ), $T268,
    FALSE, N("Default case: Return NA()"),
    TRUE, NA()
)</f>
        <v>3.842496144051763E-2</v>
      </c>
      <c r="V268" s="78" t="e" cm="1">
        <f t="array" ref="V268">_xlfn.IFS(
    FALSE, N("Check if X1 shading is ON"),
    $U$247&lt;&gt;"x", NA(),
    FALSE, N("Check if case is 'LEFT' and x axis value less than z score"),
    AND($F$267 = "LEFT", $S268 &lt; IF($J$267="", 0, $J$267)), $T268,
    FALSE, N("Check if case is 'RIGHT' and x axis value greater than z score"),
    AND($F$267 = "RIGHT", $S268 &gt; IF($J$267="", 0, $J$267)), $T268,
    FALSE, N("Default case: Return NA()"),
    TRUE, NA()
)</f>
        <v>#N/A</v>
      </c>
      <c r="W268" s="78" t="e" cm="1">
        <f t="array" ref="W268">_xlfn.IFS(
    FALSE, N("Check if X1 shading is ON"),
    $W$247&lt;&gt;"x", NA(),
    FALSE, N("Check if case is 'LEFT' and x axis value less than z score"),
    AND($F$270 = "LEFT", $S268 &lt; IF($J$270="", 0, $J$270)), $T268,
    FALSE, N("Check if case is 'RIGHT' and x axis value greater than z score"),
    AND($F$270 = "RIGHT", $S268 &gt; IF($J$270="", 0, $J$270)), $T268,
    FALSE, N("Check if case is 'TWO' and both directions"),
    AND(
        $F$270 = "TWO",
        OR($S268 &lt; -ABS($J$270), $S268 &gt; ABS($J$270))
    ), $T268,
    FALSE, N("Default case: Return NA()"),
    TRUE, NA()
)</f>
        <v>#N/A</v>
      </c>
      <c r="X268" s="30"/>
      <c r="Y268" s="66">
        <v>-1.5000000000000027</v>
      </c>
      <c r="Z268" s="66">
        <v>8.6000000000000007E-2</v>
      </c>
      <c r="AA268" s="66">
        <f t="shared" si="132"/>
        <v>8.6000000000000007E-2</v>
      </c>
      <c r="AB268" s="66" t="str">
        <f t="shared" si="133"/>
        <v>x̅</v>
      </c>
      <c r="CA268" s="30"/>
      <c r="CB268" s="32">
        <f>CB259</f>
        <v>30</v>
      </c>
      <c r="CC268" s="42" t="str">
        <f>IF(CC259=0,"",CC259)</f>
        <v>T x̅</v>
      </c>
      <c r="CD268" s="42" t="str">
        <f>IF(CD259=0,"",CD259)</f>
        <v>critical value x̅</v>
      </c>
      <c r="CE268" s="42" t="str" cm="1">
        <f t="array" ref="CE268">_xlfn.IFS(
    CE259=0, "",
    ISNUMBER(SEARCH("LEFT", CE259)), "LEFT",
    ISNUMBER(SEARCH("RIGHT", CE259)), "RIGHT",
    TRUE, CE259
)</f>
        <v>RIGHT</v>
      </c>
      <c r="CF268" s="46">
        <f>IF(CF259=0,"",CF259)</f>
        <v>80</v>
      </c>
      <c r="CG268" s="86">
        <f t="shared" si="131"/>
        <v>0.44824049374179142</v>
      </c>
      <c r="CH268" s="46">
        <f t="shared" si="131"/>
        <v>80.916754744604916</v>
      </c>
      <c r="CI268" s="47">
        <f>IF(CI259=0,"",CI259)</f>
        <v>2.0452296421327034</v>
      </c>
      <c r="CJ268" s="48">
        <f>CJ259</f>
        <v>2.5000000000000001E-2</v>
      </c>
      <c r="CK268" s="30"/>
      <c r="CL268" s="8"/>
      <c r="CM268" s="74">
        <f>SCORECHART!BU211</f>
        <v>0</v>
      </c>
      <c r="CN268" s="74" t="str">
        <f>SCORECHART!BV211</f>
        <v>raw scale3</v>
      </c>
      <c r="CO268" s="30"/>
      <c r="CP268" s="98" t="s">
        <v>93</v>
      </c>
      <c r="CQ268" s="30"/>
      <c r="CR268" s="38">
        <f t="shared" si="119"/>
        <v>-2.2500000000000027</v>
      </c>
      <c r="CS268" s="78">
        <f t="shared" si="117"/>
        <v>3.53988426307607E-2</v>
      </c>
      <c r="CT268" s="78" cm="1">
        <f t="array" ref="CT268">_xlfn.IFS(
    FALSE, N("Check if X1 shading is ON"),
    $CT$248&lt;&gt;"x", NA(),
    FALSE, N("Check if case is 'LEFT' and x axis value less than z score"),
    AND($CE$267 = "LEFT", $CR268 &lt; IF($CI$267="", 0, $CI$267)), $CS268,
    FALSE, N("Check if case is 'RIGHT' and x axis value greater than z score"),
    AND($CE$267 = "RIGHT", $CR268 &gt; IF($CI$267="", 0, $CI$267)), $CS268,
    FALSE, N("Check if case is 'TWO' and both directions"),
    AND(
        $CE$267 = "TWO",
        OR($CR268 &lt; -ABS($CI$267), $CR268 &gt; ABS($CI$268))
    ), $CS268,
    FALSE, N("Default case: Return NA()"),
    TRUE, NA()
)</f>
        <v>3.53988426307607E-2</v>
      </c>
      <c r="CU268" s="78" t="e" cm="1">
        <f t="array" ref="CU268">_xlfn.IFS(
    FALSE, N("Check if X1 shading is ON"),
    $CT$248&lt;&gt;"x", NA(),
    FALSE, N("Check if case is 'LEFT' and x axis value less than z score"),
    AND($CE$268 = "LEFT", $CR268 &lt; IF($CI$268="", 0, $CI$268)), $CS268,
    FALSE, N("Check if case is 'RIGHT' and x axis value greater than z score"),
    AND($CE$268 = "RIGHT", $CR268 &gt; IF($CI$268="", 0, $CI$268)), $CS268,
    FALSE, N("Default case: Return NA()"),
    TRUE, NA()
)</f>
        <v>#N/A</v>
      </c>
      <c r="CV268" s="78" t="e" cm="1">
        <f t="array" ref="CV268">_xlfn.IFS(
    FALSE, N("Check if X1 shading is ON"),
    $CV$248&lt;&gt;"x", NA(),
    FALSE, N("Check if case is 'LEFT' and x axis value less than z score"),
    AND($CE$271 = "LEFT", $CR268 &lt; IF($CI$271="", 0, $CI$271)), $CS268,
    FALSE, N("Check if case is 'RIGHT' and x axis value greater than z score"),
    AND($CE$271 = "RIGHT", $CR268 &gt; IF($CI$271="", 0, $CI$271)), $CS268,
    FALSE, N("Check if case is 'TWO' and both directions"),
    AND(
        $CE$271 = "TWO",
        OR($CR268 &lt; -ABS($CI$271), $CR268 &gt; ABS($CI$271))
    ), $CS268,
    FALSE, N("Default case: Return NA()"),
    TRUE, NA()
)</f>
        <v>#N/A</v>
      </c>
      <c r="CW268" s="30"/>
      <c r="CX268" s="66">
        <v>-1.6666666666666696</v>
      </c>
      <c r="CY268" s="66">
        <v>8.6000000000000007E-2</v>
      </c>
      <c r="CZ268" s="66">
        <f t="shared" ref="CZ268:CZ299" si="134">IF($CZ$202="x",CY268,NA())</f>
        <v>8.6000000000000007E-2</v>
      </c>
      <c r="DA268" s="66" t="str">
        <f t="shared" ref="DA268:DA299" si="135">IF($CH$266="","",$CH$266)</f>
        <v>x̅</v>
      </c>
    </row>
    <row r="269" spans="1:105" ht="16" x14ac:dyDescent="0.2">
      <c r="A269"/>
      <c r="B269" s="30"/>
      <c r="C269" s="26"/>
      <c r="D269" s="8"/>
      <c r="E269" s="8"/>
      <c r="F269" s="42" t="str" cm="1">
        <f t="array" ref="F269">_xlfn.IFS(
    ISNUMBER(SEARCH("0", F260)), 0,
    F260="", 0,
    ISNUMBER(SEARCH("x", F260)), "x",
    TRUE, "x"
)</f>
        <v>x</v>
      </c>
      <c r="G269" s="42" t="str" cm="1">
        <f t="array" ref="G269">_xlfn.IFS(
    ISNUMBER(SEARCH("0", G260)), 0,
    G260="", 0,
    ISNUMBER(SEARCH("x", G260)), "x",
    TRUE, "x"
)</f>
        <v>x</v>
      </c>
      <c r="H269" s="42" t="str" cm="1">
        <f t="array" ref="H269">_xlfn.IFS(
    ISNUMBER(SEARCH("0", H260)), 0,
    H260="", 0,
    ISNUMBER(SEARCH("x", H260)), "x",
    TRUE, "x"
)</f>
        <v>x</v>
      </c>
      <c r="I269" s="42" t="str" cm="1">
        <f t="array" ref="I269">_xlfn.IFS(
    ISNUMBER(SEARCH("0", I260)), 0,
    I260="", 0,
    ISNUMBER(SEARCH("x", I260)), "x",
    TRUE, "x"
)</f>
        <v>x</v>
      </c>
      <c r="J269" s="42" t="str" cm="1">
        <f t="array" ref="J269">_xlfn.IFS(
    ISNUMBER(SEARCH("0", J260)), 0,
    J260="", 0,
    ISNUMBER(SEARCH("x", J260)), "x",
    TRUE, "x"
)</f>
        <v>x</v>
      </c>
      <c r="K269" s="42" t="str" cm="1">
        <f t="array" ref="K269">_xlfn.IFS(
    ISNUMBER(SEARCH("0", K260)), 0,
    K260="", 0,
    ISNUMBER(SEARCH("x", K260)), "x",
    TRUE, "x"
)</f>
        <v>x</v>
      </c>
      <c r="L269" s="30"/>
      <c r="M269" s="8"/>
      <c r="N269" s="74" t="str">
        <f t="shared" si="120"/>
        <v>x</v>
      </c>
      <c r="O269" s="74" t="str">
        <f t="shared" si="121"/>
        <v>kudos!</v>
      </c>
      <c r="P269" s="30"/>
      <c r="Q269" s="8"/>
      <c r="R269" s="8"/>
      <c r="S269" s="38">
        <f t="shared" si="116"/>
        <v>-2.1666666666666696</v>
      </c>
      <c r="T269" s="78">
        <f t="shared" si="115"/>
        <v>4.1664133658563668E-2</v>
      </c>
      <c r="U269" s="78" cm="1">
        <f t="array" ref="U269">_xlfn.IFS(
    FALSE, N("Check if X1 shading is ON"),
    $U$247&lt;&gt;"x", NA(),
    FALSE, N("Check if case is 'LEFT' and x axis value less than z score"),
    AND($F$266 = "LEFT", $S269 &lt; IF($J$266="", 0, $J$266)), $T269,
    FALSE, N("Check if case is 'RIGHT' and x axis value greater than z score"),
    AND($F$266 = "RIGHT", $S269 &gt; IF($J$266="", 0, $J$266)), $T269,
    FALSE, N("Check if case is 'TWO' and both directions"),
    AND(
        $F$266 = "TWO",
        OR($S269 &lt; -ABS($J$266), $S269 &gt; ABS($J$267))
    ), $T269,
    FALSE, N("Default case: Return NA()"),
    TRUE, NA()
)</f>
        <v>4.1664133658563668E-2</v>
      </c>
      <c r="V269" s="78" t="e" cm="1">
        <f t="array" ref="V269">_xlfn.IFS(
    FALSE, N("Check if X1 shading is ON"),
    $U$247&lt;&gt;"x", NA(),
    FALSE, N("Check if case is 'LEFT' and x axis value less than z score"),
    AND($F$267 = "LEFT", $S269 &lt; IF($J$267="", 0, $J$267)), $T269,
    FALSE, N("Check if case is 'RIGHT' and x axis value greater than z score"),
    AND($F$267 = "RIGHT", $S269 &gt; IF($J$267="", 0, $J$267)), $T269,
    FALSE, N("Default case: Return NA()"),
    TRUE, NA()
)</f>
        <v>#N/A</v>
      </c>
      <c r="W269" s="78" t="e" cm="1">
        <f t="array" ref="W269">_xlfn.IFS(
    FALSE, N("Check if X1 shading is ON"),
    $W$247&lt;&gt;"x", NA(),
    FALSE, N("Check if case is 'LEFT' and x axis value less than z score"),
    AND($F$270 = "LEFT", $S269 &lt; IF($J$270="", 0, $J$270)), $T269,
    FALSE, N("Check if case is 'RIGHT' and x axis value greater than z score"),
    AND($F$270 = "RIGHT", $S269 &gt; IF($J$270="", 0, $J$270)), $T269,
    FALSE, N("Check if case is 'TWO' and both directions"),
    AND(
        $F$270 = "TWO",
        OR($S269 &lt; -ABS($J$270), $S269 &gt; ABS($J$270))
    ), $T269,
    FALSE, N("Default case: Return NA()"),
    TRUE, NA()
)</f>
        <v>#N/A</v>
      </c>
      <c r="X269" s="30"/>
      <c r="Y269" s="66">
        <v>-1.3333333333333357</v>
      </c>
      <c r="Z269" s="66">
        <v>8.6000000000000007E-2</v>
      </c>
      <c r="AA269" s="66">
        <f t="shared" si="132"/>
        <v>8.6000000000000007E-2</v>
      </c>
      <c r="AB269" s="66" t="str">
        <f t="shared" si="133"/>
        <v>x̅</v>
      </c>
      <c r="CA269" s="30"/>
      <c r="CB269" s="26"/>
      <c r="CC269" s="8"/>
      <c r="CD269" s="8"/>
      <c r="CE269" s="74" t="str">
        <f>IF(AND(CE267="left",CE268="right"),"TWO","")</f>
        <v>TWO</v>
      </c>
      <c r="CF269" s="8"/>
      <c r="CG269" s="8"/>
      <c r="CH269" s="8"/>
      <c r="CI269" s="8"/>
      <c r="CJ269" s="8"/>
      <c r="CK269" s="30"/>
      <c r="CL269" s="8"/>
      <c r="CM269" s="74">
        <f>SCORECHART!BU212</f>
        <v>0</v>
      </c>
      <c r="CN269" s="74" t="str">
        <f>SCORECHART!BV212</f>
        <v>stdev3</v>
      </c>
      <c r="CO269" s="30"/>
      <c r="CP269" s="98" t="s">
        <v>94</v>
      </c>
      <c r="CQ269" s="8"/>
      <c r="CR269" s="38">
        <f t="shared" si="119"/>
        <v>-2.2083333333333361</v>
      </c>
      <c r="CS269" s="78">
        <f t="shared" si="117"/>
        <v>3.842496144051763E-2</v>
      </c>
      <c r="CT269" s="78" cm="1">
        <f t="array" ref="CT269">_xlfn.IFS(
    FALSE, N("Check if X1 shading is ON"),
    $CT$248&lt;&gt;"x", NA(),
    FALSE, N("Check if case is 'LEFT' and x axis value less than z score"),
    AND($CE$267 = "LEFT", $CR269 &lt; IF($CI$267="", 0, $CI$267)), $CS269,
    FALSE, N("Check if case is 'RIGHT' and x axis value greater than z score"),
    AND($CE$267 = "RIGHT", $CR269 &gt; IF($CI$267="", 0, $CI$267)), $CS269,
    FALSE, N("Check if case is 'TWO' and both directions"),
    AND(
        $CE$267 = "TWO",
        OR($CR269 &lt; -ABS($CI$267), $CR269 &gt; ABS($CI$268))
    ), $CS269,
    FALSE, N("Default case: Return NA()"),
    TRUE, NA()
)</f>
        <v>3.842496144051763E-2</v>
      </c>
      <c r="CU269" s="78" t="e" cm="1">
        <f t="array" ref="CU269">_xlfn.IFS(
    FALSE, N("Check if X1 shading is ON"),
    $CT$248&lt;&gt;"x", NA(),
    FALSE, N("Check if case is 'LEFT' and x axis value less than z score"),
    AND($CE$268 = "LEFT", $CR269 &lt; IF($CI$268="", 0, $CI$268)), $CS269,
    FALSE, N("Check if case is 'RIGHT' and x axis value greater than z score"),
    AND($CE$268 = "RIGHT", $CR269 &gt; IF($CI$268="", 0, $CI$268)), $CS269,
    FALSE, N("Default case: Return NA()"),
    TRUE, NA()
)</f>
        <v>#N/A</v>
      </c>
      <c r="CV269" s="78" t="e" cm="1">
        <f t="array" ref="CV269">_xlfn.IFS(
    FALSE, N("Check if X1 shading is ON"),
    $CV$248&lt;&gt;"x", NA(),
    FALSE, N("Check if case is 'LEFT' and x axis value less than z score"),
    AND($CE$271 = "LEFT", $CR269 &lt; IF($CI$271="", 0, $CI$271)), $CS269,
    FALSE, N("Check if case is 'RIGHT' and x axis value greater than z score"),
    AND($CE$271 = "RIGHT", $CR269 &gt; IF($CI$271="", 0, $CI$271)), $CS269,
    FALSE, N("Check if case is 'TWO' and both directions"),
    AND(
        $CE$271 = "TWO",
        OR($CR269 &lt; -ABS($CI$271), $CR269 &gt; ABS($CI$271))
    ), $CS269,
    FALSE, N("Default case: Return NA()"),
    TRUE, NA()
)</f>
        <v>#N/A</v>
      </c>
      <c r="CW269" s="30"/>
      <c r="CX269" s="66">
        <v>-1.5000000000000027</v>
      </c>
      <c r="CY269" s="66">
        <v>8.6000000000000007E-2</v>
      </c>
      <c r="CZ269" s="66">
        <f t="shared" si="134"/>
        <v>8.6000000000000007E-2</v>
      </c>
      <c r="DA269" s="66" t="str">
        <f t="shared" si="135"/>
        <v>x̅</v>
      </c>
    </row>
    <row r="270" spans="1:105" ht="16" x14ac:dyDescent="0.2">
      <c r="A270"/>
      <c r="B270" s="30"/>
      <c r="C270" s="32">
        <f>C261</f>
        <v>30</v>
      </c>
      <c r="D270" s="42" t="str">
        <f>IF(D261=0,"",D261)</f>
        <v>T x̅</v>
      </c>
      <c r="E270" s="42" t="str">
        <f>IF(E261=0,"",E261)</f>
        <v>new sample x̅</v>
      </c>
      <c r="F270" s="42" t="str" cm="1">
        <f t="array" ref="F270">_xlfn.IFS(
    F261=0, "",
    ISNUMBER(SEARCH("LEFT", F261)), "LEFT",
    ISNUMBER(SEARCH("RIGHT", F261)), "RIGHT",
    TRUE, F261
)</f>
        <v>RIGHT</v>
      </c>
      <c r="G270" s="46">
        <f>IF(G261=0,"",G261)</f>
        <v>80</v>
      </c>
      <c r="H270" s="86">
        <f>IF(H261=0,"",H261)</f>
        <v>0.44824049374179142</v>
      </c>
      <c r="I270" s="46">
        <f>IF(I261=0,"",I261)</f>
        <v>81.2</v>
      </c>
      <c r="J270" s="47">
        <f>IF(J261=0,"",J261)</f>
        <v>2.6771342990070459</v>
      </c>
      <c r="K270" s="48">
        <f>IF(K261=0,"",K261)</f>
        <v>6.046112395887167E-3</v>
      </c>
      <c r="L270" s="30"/>
      <c r="M270" s="8"/>
      <c r="N270" s="74">
        <f t="shared" si="120"/>
        <v>2</v>
      </c>
      <c r="O270" s="74" t="str">
        <f t="shared" si="121"/>
        <v># decimals raw</v>
      </c>
      <c r="P270" s="30"/>
      <c r="Q270" s="8"/>
      <c r="R270" s="8"/>
      <c r="S270" s="38">
        <f t="shared" si="116"/>
        <v>-2.1250000000000031</v>
      </c>
      <c r="T270" s="78">
        <f t="shared" si="115"/>
        <v>4.5126018718354352E-2</v>
      </c>
      <c r="U270" s="78" cm="1">
        <f t="array" ref="U270">_xlfn.IFS(
    FALSE, N("Check if X1 shading is ON"),
    $U$247&lt;&gt;"x", NA(),
    FALSE, N("Check if case is 'LEFT' and x axis value less than z score"),
    AND($F$266 = "LEFT", $S270 &lt; IF($J$266="", 0, $J$266)), $T270,
    FALSE, N("Check if case is 'RIGHT' and x axis value greater than z score"),
    AND($F$266 = "RIGHT", $S270 &gt; IF($J$266="", 0, $J$266)), $T270,
    FALSE, N("Check if case is 'TWO' and both directions"),
    AND(
        $F$266 = "TWO",
        OR($S270 &lt; -ABS($J$266), $S270 &gt; ABS($J$267))
    ), $T270,
    FALSE, N("Default case: Return NA()"),
    TRUE, NA()
)</f>
        <v>4.5126018718354352E-2</v>
      </c>
      <c r="V270" s="78" t="e" cm="1">
        <f t="array" ref="V270">_xlfn.IFS(
    FALSE, N("Check if X1 shading is ON"),
    $U$247&lt;&gt;"x", NA(),
    FALSE, N("Check if case is 'LEFT' and x axis value less than z score"),
    AND($F$267 = "LEFT", $S270 &lt; IF($J$267="", 0, $J$267)), $T270,
    FALSE, N("Check if case is 'RIGHT' and x axis value greater than z score"),
    AND($F$267 = "RIGHT", $S270 &gt; IF($J$267="", 0, $J$267)), $T270,
    FALSE, N("Default case: Return NA()"),
    TRUE, NA()
)</f>
        <v>#N/A</v>
      </c>
      <c r="W270" s="78" t="e" cm="1">
        <f t="array" ref="W270">_xlfn.IFS(
    FALSE, N("Check if X1 shading is ON"),
    $W$247&lt;&gt;"x", NA(),
    FALSE, N("Check if case is 'LEFT' and x axis value less than z score"),
    AND($F$270 = "LEFT", $S270 &lt; IF($J$270="", 0, $J$270)), $T270,
    FALSE, N("Check if case is 'RIGHT' and x axis value greater than z score"),
    AND($F$270 = "RIGHT", $S270 &gt; IF($J$270="", 0, $J$270)), $T270,
    FALSE, N("Check if case is 'TWO' and both directions"),
    AND(
        $F$270 = "TWO",
        OR($S270 &lt; -ABS($J$270), $S270 &gt; ABS($J$270))
    ), $T270,
    FALSE, N("Default case: Return NA()"),
    TRUE, NA()
)</f>
        <v>#N/A</v>
      </c>
      <c r="X270" s="30"/>
      <c r="Y270" s="66">
        <v>-1.1666666666666687</v>
      </c>
      <c r="Z270" s="66">
        <v>8.6000000000000007E-2</v>
      </c>
      <c r="AA270" s="66">
        <f t="shared" si="132"/>
        <v>8.6000000000000007E-2</v>
      </c>
      <c r="AB270" s="66" t="str">
        <f t="shared" si="133"/>
        <v>x̅</v>
      </c>
      <c r="CA270" s="30"/>
      <c r="CB270" s="26"/>
      <c r="CC270" s="8"/>
      <c r="CD270" s="8"/>
      <c r="CE270" s="42" t="str" cm="1">
        <f t="array" ref="CE270">_xlfn.IFS(
    ISNUMBER(SEARCH("0", CE261)), 0,
    CE261="", 0,
    ISNUMBER(SEARCH("x", CE261)), "x",
    TRUE, "x"
)</f>
        <v>x</v>
      </c>
      <c r="CF270" s="42" t="str" cm="1">
        <f t="array" ref="CF270">_xlfn.IFS(
    ISNUMBER(SEARCH("0", CF261)), 0,
    CF261="", 0,
    ISNUMBER(SEARCH("x", CF261)), "x",
    TRUE, "x"
)</f>
        <v>x</v>
      </c>
      <c r="CG270" s="42" t="str" cm="1">
        <f t="array" ref="CG270">_xlfn.IFS(
    ISNUMBER(SEARCH("0", CG261)), 0,
    CG261="", 0,
    ISNUMBER(SEARCH("x", CG261)), "x",
    TRUE, "x"
)</f>
        <v>x</v>
      </c>
      <c r="CH270" s="42" t="str" cm="1">
        <f t="array" ref="CH270">_xlfn.IFS(
    ISNUMBER(SEARCH("0", CH261)), 0,
    CH261="", 0,
    ISNUMBER(SEARCH("x", CH261)), "x",
    TRUE, "x"
)</f>
        <v>x</v>
      </c>
      <c r="CI270" s="42" t="str" cm="1">
        <f t="array" ref="CI270">_xlfn.IFS(
    ISNUMBER(SEARCH("0", CI261)), 0,
    CI261="", 0,
    ISNUMBER(SEARCH("x", CI261)), "x",
    TRUE, "x"
)</f>
        <v>x</v>
      </c>
      <c r="CJ270" s="42" t="str" cm="1">
        <f t="array" ref="CJ270">_xlfn.IFS(
    ISNUMBER(SEARCH("0", CJ261)), 0,
    CJ261="", 0,
    ISNUMBER(SEARCH("x", CJ261)), "x",
    TRUE, "x"
)</f>
        <v>x</v>
      </c>
      <c r="CK270" s="30"/>
      <c r="CL270" s="8"/>
      <c r="CM270" s="74" t="str">
        <f>SCORECHART!BU213</f>
        <v>x</v>
      </c>
      <c r="CN270" s="74" t="str">
        <f>SCORECHART!BV213</f>
        <v>kudos!</v>
      </c>
      <c r="CO270" s="30"/>
      <c r="CP270" s="8"/>
      <c r="CQ270" s="8"/>
      <c r="CR270" s="38">
        <f t="shared" si="119"/>
        <v>-2.1666666666666696</v>
      </c>
      <c r="CS270" s="78">
        <f t="shared" si="117"/>
        <v>4.1664133658563668E-2</v>
      </c>
      <c r="CT270" s="78" cm="1">
        <f t="array" ref="CT270">_xlfn.IFS(
    FALSE, N("Check if X1 shading is ON"),
    $CT$248&lt;&gt;"x", NA(),
    FALSE, N("Check if case is 'LEFT' and x axis value less than z score"),
    AND($CE$267 = "LEFT", $CR270 &lt; IF($CI$267="", 0, $CI$267)), $CS270,
    FALSE, N("Check if case is 'RIGHT' and x axis value greater than z score"),
    AND($CE$267 = "RIGHT", $CR270 &gt; IF($CI$267="", 0, $CI$267)), $CS270,
    FALSE, N("Check if case is 'TWO' and both directions"),
    AND(
        $CE$267 = "TWO",
        OR($CR270 &lt; -ABS($CI$267), $CR270 &gt; ABS($CI$268))
    ), $CS270,
    FALSE, N("Default case: Return NA()"),
    TRUE, NA()
)</f>
        <v>4.1664133658563668E-2</v>
      </c>
      <c r="CU270" s="78" t="e" cm="1">
        <f t="array" ref="CU270">_xlfn.IFS(
    FALSE, N("Check if X1 shading is ON"),
    $CT$248&lt;&gt;"x", NA(),
    FALSE, N("Check if case is 'LEFT' and x axis value less than z score"),
    AND($CE$268 = "LEFT", $CR270 &lt; IF($CI$268="", 0, $CI$268)), $CS270,
    FALSE, N("Check if case is 'RIGHT' and x axis value greater than z score"),
    AND($CE$268 = "RIGHT", $CR270 &gt; IF($CI$268="", 0, $CI$268)), $CS270,
    FALSE, N("Default case: Return NA()"),
    TRUE, NA()
)</f>
        <v>#N/A</v>
      </c>
      <c r="CV270" s="78" t="e" cm="1">
        <f t="array" ref="CV270">_xlfn.IFS(
    FALSE, N("Check if X1 shading is ON"),
    $CV$248&lt;&gt;"x", NA(),
    FALSE, N("Check if case is 'LEFT' and x axis value less than z score"),
    AND($CE$271 = "LEFT", $CR270 &lt; IF($CI$271="", 0, $CI$271)), $CS270,
    FALSE, N("Check if case is 'RIGHT' and x axis value greater than z score"),
    AND($CE$271 = "RIGHT", $CR270 &gt; IF($CI$271="", 0, $CI$271)), $CS270,
    FALSE, N("Check if case is 'TWO' and both directions"),
    AND(
        $CE$271 = "TWO",
        OR($CR270 &lt; -ABS($CI$271), $CR270 &gt; ABS($CI$271))
    ), $CS270,
    FALSE, N("Default case: Return NA()"),
    TRUE, NA()
)</f>
        <v>#N/A</v>
      </c>
      <c r="CW270" s="30"/>
      <c r="CX270" s="66">
        <v>-1.3333333333333357</v>
      </c>
      <c r="CY270" s="66">
        <v>8.6000000000000007E-2</v>
      </c>
      <c r="CZ270" s="66">
        <f t="shared" si="134"/>
        <v>8.6000000000000007E-2</v>
      </c>
      <c r="DA270" s="66" t="str">
        <f t="shared" si="135"/>
        <v>x̅</v>
      </c>
    </row>
    <row r="271" spans="1:105" ht="16" x14ac:dyDescent="0.2">
      <c r="A271"/>
      <c r="B271" s="30"/>
      <c r="C271" s="26"/>
      <c r="D271" s="67"/>
      <c r="E271" s="67"/>
      <c r="F271" s="8"/>
      <c r="G271" s="8"/>
      <c r="H271" s="8"/>
      <c r="I271" s="8"/>
      <c r="J271" s="8"/>
      <c r="K271" s="8"/>
      <c r="L271" s="30"/>
      <c r="M271" s="8"/>
      <c r="N271" s="8"/>
      <c r="O271" s="30"/>
      <c r="P271" s="30"/>
      <c r="Q271" s="8"/>
      <c r="R271" s="8"/>
      <c r="S271" s="38">
        <f t="shared" si="116"/>
        <v>-2.0833333333333366</v>
      </c>
      <c r="T271" s="78">
        <f t="shared" si="115"/>
        <v>4.882009825630447E-2</v>
      </c>
      <c r="U271" s="78" cm="1">
        <f t="array" ref="U271">_xlfn.IFS(
    FALSE, N("Check if X1 shading is ON"),
    $U$247&lt;&gt;"x", NA(),
    FALSE, N("Check if case is 'LEFT' and x axis value less than z score"),
    AND($F$266 = "LEFT", $S271 &lt; IF($J$266="", 0, $J$266)), $T271,
    FALSE, N("Check if case is 'RIGHT' and x axis value greater than z score"),
    AND($F$266 = "RIGHT", $S271 &gt; IF($J$266="", 0, $J$266)), $T271,
    FALSE, N("Check if case is 'TWO' and both directions"),
    AND(
        $F$266 = "TWO",
        OR($S271 &lt; -ABS($J$266), $S271 &gt; ABS($J$267))
    ), $T271,
    FALSE, N("Default case: Return NA()"),
    TRUE, NA()
)</f>
        <v>4.882009825630447E-2</v>
      </c>
      <c r="V271" s="78" t="e" cm="1">
        <f t="array" ref="V271">_xlfn.IFS(
    FALSE, N("Check if X1 shading is ON"),
    $U$247&lt;&gt;"x", NA(),
    FALSE, N("Check if case is 'LEFT' and x axis value less than z score"),
    AND($F$267 = "LEFT", $S271 &lt; IF($J$267="", 0, $J$267)), $T271,
    FALSE, N("Check if case is 'RIGHT' and x axis value greater than z score"),
    AND($F$267 = "RIGHT", $S271 &gt; IF($J$267="", 0, $J$267)), $T271,
    FALSE, N("Default case: Return NA()"),
    TRUE, NA()
)</f>
        <v>#N/A</v>
      </c>
      <c r="W271" s="78" t="e" cm="1">
        <f t="array" ref="W271">_xlfn.IFS(
    FALSE, N("Check if X1 shading is ON"),
    $W$247&lt;&gt;"x", NA(),
    FALSE, N("Check if case is 'LEFT' and x axis value less than z score"),
    AND($F$270 = "LEFT", $S271 &lt; IF($J$270="", 0, $J$270)), $T271,
    FALSE, N("Check if case is 'RIGHT' and x axis value greater than z score"),
    AND($F$270 = "RIGHT", $S271 &gt; IF($J$270="", 0, $J$270)), $T271,
    FALSE, N("Check if case is 'TWO' and both directions"),
    AND(
        $F$270 = "TWO",
        OR($S271 &lt; -ABS($J$270), $S271 &gt; ABS($J$270))
    ), $T271,
    FALSE, N("Default case: Return NA()"),
    TRUE, NA()
)</f>
        <v>#N/A</v>
      </c>
      <c r="X271" s="30"/>
      <c r="Y271" s="66">
        <v>-0.83333333333333526</v>
      </c>
      <c r="Z271" s="66">
        <v>8.6000000000000007E-2</v>
      </c>
      <c r="AA271" s="66">
        <f t="shared" si="132"/>
        <v>8.6000000000000007E-2</v>
      </c>
      <c r="AB271" s="66" t="str">
        <f t="shared" si="133"/>
        <v>x̅</v>
      </c>
      <c r="CA271" s="30"/>
      <c r="CB271" s="32">
        <f>CB262</f>
        <v>30</v>
      </c>
      <c r="CC271" s="42" t="str">
        <f>IF(CC262=0,"",CC262)</f>
        <v>T x̅</v>
      </c>
      <c r="CD271" s="42" t="str">
        <f>IF(CD262=0,"",CD262)</f>
        <v>new sample x̅</v>
      </c>
      <c r="CE271" s="42" t="str" cm="1">
        <f t="array" ref="CE271">_xlfn.IFS(
    CE262=0, "",
    ISNUMBER(SEARCH("LEFT", CE262)), "LEFT",
    ISNUMBER(SEARCH("RIGHT", CE262)), "RIGHT",
    TRUE, CE262
)</f>
        <v>RIGHT</v>
      </c>
      <c r="CF271" s="46">
        <f>IF(CF262=0,"",CF262)</f>
        <v>80</v>
      </c>
      <c r="CG271" s="86">
        <f>IF(CG262=0,"",CG262)</f>
        <v>0.44824049374179142</v>
      </c>
      <c r="CH271" s="46">
        <f>IF(CH262=0,"",CH262)</f>
        <v>81.2</v>
      </c>
      <c r="CI271" s="47">
        <f>IF(CI262=0,"",CI262)</f>
        <v>2.6771342990070459</v>
      </c>
      <c r="CJ271" s="48">
        <f>IF(CJ262=0,"",CJ262)</f>
        <v>6.046112395887167E-3</v>
      </c>
      <c r="CK271" s="30"/>
      <c r="CL271" s="8"/>
      <c r="CM271" s="74">
        <f>SCORECHART!BU214</f>
        <v>2</v>
      </c>
      <c r="CN271" s="74" t="str">
        <f>SCORECHART!BV214</f>
        <v># decimals raw</v>
      </c>
      <c r="CO271" s="30"/>
      <c r="CP271" s="8"/>
      <c r="CQ271" s="8"/>
      <c r="CR271" s="38">
        <f t="shared" si="119"/>
        <v>-2.1250000000000031</v>
      </c>
      <c r="CS271" s="78">
        <f t="shared" si="117"/>
        <v>4.5126018718354352E-2</v>
      </c>
      <c r="CT271" s="78" cm="1">
        <f t="array" ref="CT271">_xlfn.IFS(
    FALSE, N("Check if X1 shading is ON"),
    $CT$248&lt;&gt;"x", NA(),
    FALSE, N("Check if case is 'LEFT' and x axis value less than z score"),
    AND($CE$267 = "LEFT", $CR271 &lt; IF($CI$267="", 0, $CI$267)), $CS271,
    FALSE, N("Check if case is 'RIGHT' and x axis value greater than z score"),
    AND($CE$267 = "RIGHT", $CR271 &gt; IF($CI$267="", 0, $CI$267)), $CS271,
    FALSE, N("Check if case is 'TWO' and both directions"),
    AND(
        $CE$267 = "TWO",
        OR($CR271 &lt; -ABS($CI$267), $CR271 &gt; ABS($CI$268))
    ), $CS271,
    FALSE, N("Default case: Return NA()"),
    TRUE, NA()
)</f>
        <v>4.5126018718354352E-2</v>
      </c>
      <c r="CU271" s="78" t="e" cm="1">
        <f t="array" ref="CU271">_xlfn.IFS(
    FALSE, N("Check if X1 shading is ON"),
    $CT$248&lt;&gt;"x", NA(),
    FALSE, N("Check if case is 'LEFT' and x axis value less than z score"),
    AND($CE$268 = "LEFT", $CR271 &lt; IF($CI$268="", 0, $CI$268)), $CS271,
    FALSE, N("Check if case is 'RIGHT' and x axis value greater than z score"),
    AND($CE$268 = "RIGHT", $CR271 &gt; IF($CI$268="", 0, $CI$268)), $CS271,
    FALSE, N("Default case: Return NA()"),
    TRUE, NA()
)</f>
        <v>#N/A</v>
      </c>
      <c r="CV271" s="78" t="e" cm="1">
        <f t="array" ref="CV271">_xlfn.IFS(
    FALSE, N("Check if X1 shading is ON"),
    $CV$248&lt;&gt;"x", NA(),
    FALSE, N("Check if case is 'LEFT' and x axis value less than z score"),
    AND($CE$271 = "LEFT", $CR271 &lt; IF($CI$271="", 0, $CI$271)), $CS271,
    FALSE, N("Check if case is 'RIGHT' and x axis value greater than z score"),
    AND($CE$271 = "RIGHT", $CR271 &gt; IF($CI$271="", 0, $CI$271)), $CS271,
    FALSE, N("Check if case is 'TWO' and both directions"),
    AND(
        $CE$271 = "TWO",
        OR($CR271 &lt; -ABS($CI$271), $CR271 &gt; ABS($CI$271))
    ), $CS271,
    FALSE, N("Default case: Return NA()"),
    TRUE, NA()
)</f>
        <v>#N/A</v>
      </c>
      <c r="CW271" s="30"/>
      <c r="CX271" s="66">
        <v>-1.1666666666666687</v>
      </c>
      <c r="CY271" s="66">
        <v>8.6000000000000007E-2</v>
      </c>
      <c r="CZ271" s="66">
        <f t="shared" si="134"/>
        <v>8.6000000000000007E-2</v>
      </c>
      <c r="DA271" s="66" t="str">
        <f t="shared" si="135"/>
        <v>x̅</v>
      </c>
    </row>
    <row r="272" spans="1:105" ht="16" x14ac:dyDescent="0.2">
      <c r="A272"/>
      <c r="B272" s="30"/>
      <c r="C272" s="26"/>
      <c r="D272" s="137"/>
      <c r="E272" s="138" t="s">
        <v>142</v>
      </c>
      <c r="F272" s="136" t="s">
        <v>108</v>
      </c>
      <c r="G272" s="136"/>
      <c r="H272" s="37"/>
      <c r="I272" s="8"/>
      <c r="J272" s="38"/>
      <c r="K272" s="39"/>
      <c r="L272" s="30"/>
      <c r="M272" s="8"/>
      <c r="N272" s="8"/>
      <c r="O272" s="30"/>
      <c r="P272" s="30"/>
      <c r="Q272" s="8"/>
      <c r="R272" s="8"/>
      <c r="S272" s="38">
        <f t="shared" si="116"/>
        <v>-2.0416666666666701</v>
      </c>
      <c r="T272" s="78">
        <f t="shared" si="115"/>
        <v>5.2755589252384542E-2</v>
      </c>
      <c r="U272" s="78" t="e" cm="1">
        <f t="array" ref="U272">_xlfn.IFS(
    FALSE, N("Check if X1 shading is ON"),
    $U$247&lt;&gt;"x", NA(),
    FALSE, N("Check if case is 'LEFT' and x axis value less than z score"),
    AND($F$266 = "LEFT", $S272 &lt; IF($J$266="", 0, $J$266)), $T272,
    FALSE, N("Check if case is 'RIGHT' and x axis value greater than z score"),
    AND($F$266 = "RIGHT", $S272 &gt; IF($J$266="", 0, $J$266)), $T272,
    FALSE, N("Check if case is 'TWO' and both directions"),
    AND(
        $F$266 = "TWO",
        OR($S272 &lt; -ABS($J$266), $S272 &gt; ABS($J$267))
    ), $T272,
    FALSE, N("Default case: Return NA()"),
    TRUE, NA()
)</f>
        <v>#N/A</v>
      </c>
      <c r="V272" s="78" t="e" cm="1">
        <f t="array" ref="V272">_xlfn.IFS(
    FALSE, N("Check if X1 shading is ON"),
    $U$247&lt;&gt;"x", NA(),
    FALSE, N("Check if case is 'LEFT' and x axis value less than z score"),
    AND($F$267 = "LEFT", $S272 &lt; IF($J$267="", 0, $J$267)), $T272,
    FALSE, N("Check if case is 'RIGHT' and x axis value greater than z score"),
    AND($F$267 = "RIGHT", $S272 &gt; IF($J$267="", 0, $J$267)), $T272,
    FALSE, N("Default case: Return NA()"),
    TRUE, NA()
)</f>
        <v>#N/A</v>
      </c>
      <c r="W272" s="78" t="e" cm="1">
        <f t="array" ref="W272">_xlfn.IFS(
    FALSE, N("Check if X1 shading is ON"),
    $W$247&lt;&gt;"x", NA(),
    FALSE, N("Check if case is 'LEFT' and x axis value less than z score"),
    AND($F$270 = "LEFT", $S272 &lt; IF($J$270="", 0, $J$270)), $T272,
    FALSE, N("Check if case is 'RIGHT' and x axis value greater than z score"),
    AND($F$270 = "RIGHT", $S272 &gt; IF($J$270="", 0, $J$270)), $T272,
    FALSE, N("Check if case is 'TWO' and both directions"),
    AND(
        $F$270 = "TWO",
        OR($S272 &lt; -ABS($J$270), $S272 &gt; ABS($J$270))
    ), $T272,
    FALSE, N("Default case: Return NA()"),
    TRUE, NA()
)</f>
        <v>#N/A</v>
      </c>
      <c r="X272" s="30"/>
      <c r="Y272" s="66">
        <v>-0.66666666666666874</v>
      </c>
      <c r="Z272" s="66">
        <v>8.6000000000000007E-2</v>
      </c>
      <c r="AA272" s="66">
        <f t="shared" si="132"/>
        <v>8.6000000000000007E-2</v>
      </c>
      <c r="AB272" s="66" t="str">
        <f t="shared" si="133"/>
        <v>x̅</v>
      </c>
      <c r="CA272" s="30"/>
      <c r="CB272" s="26"/>
      <c r="CC272" s="67"/>
      <c r="CD272" s="67"/>
      <c r="CE272" s="8"/>
      <c r="CF272" s="8"/>
      <c r="CG272" s="8"/>
      <c r="CH272" s="8"/>
      <c r="CI272" s="8"/>
      <c r="CJ272" s="8"/>
      <c r="CK272" s="30"/>
      <c r="CL272" s="8"/>
      <c r="CM272" s="8"/>
      <c r="CN272" s="30"/>
      <c r="CO272" s="30"/>
      <c r="CP272" s="8"/>
      <c r="CQ272" s="8"/>
      <c r="CR272" s="38">
        <f t="shared" si="119"/>
        <v>-2.0833333333333366</v>
      </c>
      <c r="CS272" s="78">
        <f t="shared" si="117"/>
        <v>4.882009825630447E-2</v>
      </c>
      <c r="CT272" s="78" cm="1">
        <f t="array" ref="CT272">_xlfn.IFS(
    FALSE, N("Check if X1 shading is ON"),
    $CT$248&lt;&gt;"x", NA(),
    FALSE, N("Check if case is 'LEFT' and x axis value less than z score"),
    AND($CE$267 = "LEFT", $CR272 &lt; IF($CI$267="", 0, $CI$267)), $CS272,
    FALSE, N("Check if case is 'RIGHT' and x axis value greater than z score"),
    AND($CE$267 = "RIGHT", $CR272 &gt; IF($CI$267="", 0, $CI$267)), $CS272,
    FALSE, N("Check if case is 'TWO' and both directions"),
    AND(
        $CE$267 = "TWO",
        OR($CR272 &lt; -ABS($CI$267), $CR272 &gt; ABS($CI$268))
    ), $CS272,
    FALSE, N("Default case: Return NA()"),
    TRUE, NA()
)</f>
        <v>4.882009825630447E-2</v>
      </c>
      <c r="CU272" s="78" t="e" cm="1">
        <f t="array" ref="CU272">_xlfn.IFS(
    FALSE, N("Check if X1 shading is ON"),
    $CT$248&lt;&gt;"x", NA(),
    FALSE, N("Check if case is 'LEFT' and x axis value less than z score"),
    AND($CE$268 = "LEFT", $CR272 &lt; IF($CI$268="", 0, $CI$268)), $CS272,
    FALSE, N("Check if case is 'RIGHT' and x axis value greater than z score"),
    AND($CE$268 = "RIGHT", $CR272 &gt; IF($CI$268="", 0, $CI$268)), $CS272,
    FALSE, N("Default case: Return NA()"),
    TRUE, NA()
)</f>
        <v>#N/A</v>
      </c>
      <c r="CV272" s="78" t="e" cm="1">
        <f t="array" ref="CV272">_xlfn.IFS(
    FALSE, N("Check if X1 shading is ON"),
    $CV$248&lt;&gt;"x", NA(),
    FALSE, N("Check if case is 'LEFT' and x axis value less than z score"),
    AND($CE$271 = "LEFT", $CR272 &lt; IF($CI$271="", 0, $CI$271)), $CS272,
    FALSE, N("Check if case is 'RIGHT' and x axis value greater than z score"),
    AND($CE$271 = "RIGHT", $CR272 &gt; IF($CI$271="", 0, $CI$271)), $CS272,
    FALSE, N("Check if case is 'TWO' and both directions"),
    AND(
        $CE$271 = "TWO",
        OR($CR272 &lt; -ABS($CI$271), $CR272 &gt; ABS($CI$271))
    ), $CS272,
    FALSE, N("Default case: Return NA()"),
    TRUE, NA()
)</f>
        <v>#N/A</v>
      </c>
      <c r="CW272" s="30"/>
      <c r="CX272" s="66">
        <v>-0.83333333333333526</v>
      </c>
      <c r="CY272" s="66">
        <v>8.6000000000000007E-2</v>
      </c>
      <c r="CZ272" s="66">
        <f t="shared" si="134"/>
        <v>8.6000000000000007E-2</v>
      </c>
      <c r="DA272" s="66" t="str">
        <f t="shared" si="135"/>
        <v>x̅</v>
      </c>
    </row>
    <row r="273" spans="1:105" ht="40" x14ac:dyDescent="0.2">
      <c r="A273"/>
      <c r="B273" s="30"/>
      <c r="C273" s="64" t="s">
        <v>39</v>
      </c>
      <c r="D273" s="26" t="str">
        <f>K265</f>
        <v>P(x̅)</v>
      </c>
      <c r="E273" s="139" t="s">
        <v>140</v>
      </c>
      <c r="F273" s="140" t="s">
        <v>141</v>
      </c>
      <c r="G273" s="8"/>
      <c r="H273" s="8"/>
      <c r="I273" s="118" t="s">
        <v>102</v>
      </c>
      <c r="J273" s="26" t="s">
        <v>1</v>
      </c>
      <c r="K273" s="26" t="s">
        <v>2</v>
      </c>
      <c r="L273" s="39" t="s">
        <v>8</v>
      </c>
      <c r="M273" s="8"/>
      <c r="N273" s="8"/>
      <c r="O273" s="30"/>
      <c r="P273" s="30"/>
      <c r="Q273" s="8"/>
      <c r="R273" s="8"/>
      <c r="S273" s="38">
        <f t="shared" si="116"/>
        <v>-2.0000000000000036</v>
      </c>
      <c r="T273" s="78">
        <f t="shared" si="115"/>
        <v>5.6941349953155425E-2</v>
      </c>
      <c r="U273" s="78" t="e" cm="1">
        <f t="array" ref="U273">_xlfn.IFS(
    FALSE, N("Check if X1 shading is ON"),
    $U$247&lt;&gt;"x", NA(),
    FALSE, N("Check if case is 'LEFT' and x axis value less than z score"),
    AND($F$266 = "LEFT", $S273 &lt; IF($J$266="", 0, $J$266)), $T273,
    FALSE, N("Check if case is 'RIGHT' and x axis value greater than z score"),
    AND($F$266 = "RIGHT", $S273 &gt; IF($J$266="", 0, $J$266)), $T273,
    FALSE, N("Check if case is 'TWO' and both directions"),
    AND(
        $F$266 = "TWO",
        OR($S273 &lt; -ABS($J$266), $S273 &gt; ABS($J$267))
    ), $T273,
    FALSE, N("Default case: Return NA()"),
    TRUE, NA()
)</f>
        <v>#N/A</v>
      </c>
      <c r="V273" s="78" t="e" cm="1">
        <f t="array" ref="V273">_xlfn.IFS(
    FALSE, N("Check if X1 shading is ON"),
    $U$247&lt;&gt;"x", NA(),
    FALSE, N("Check if case is 'LEFT' and x axis value less than z score"),
    AND($F$267 = "LEFT", $S273 &lt; IF($J$267="", 0, $J$267)), $T273,
    FALSE, N("Check if case is 'RIGHT' and x axis value greater than z score"),
    AND($F$267 = "RIGHT", $S273 &gt; IF($J$267="", 0, $J$267)), $T273,
    FALSE, N("Default case: Return NA()"),
    TRUE, NA()
)</f>
        <v>#N/A</v>
      </c>
      <c r="W273" s="78" t="e" cm="1">
        <f t="array" ref="W273">_xlfn.IFS(
    FALSE, N("Check if X1 shading is ON"),
    $W$247&lt;&gt;"x", NA(),
    FALSE, N("Check if case is 'LEFT' and x axis value less than z score"),
    AND($F$270 = "LEFT", $S273 &lt; IF($J$270="", 0, $J$270)), $T273,
    FALSE, N("Check if case is 'RIGHT' and x axis value greater than z score"),
    AND($F$270 = "RIGHT", $S273 &gt; IF($J$270="", 0, $J$270)), $T273,
    FALSE, N("Check if case is 'TWO' and both directions"),
    AND(
        $F$270 = "TWO",
        OR($S273 &lt; -ABS($J$270), $S273 &gt; ABS($J$270))
    ), $T273,
    FALSE, N("Default case: Return NA()"),
    TRUE, NA()
)</f>
        <v>#N/A</v>
      </c>
      <c r="X273" s="30"/>
      <c r="Y273" s="66">
        <v>-0.50000000000000222</v>
      </c>
      <c r="Z273" s="66">
        <v>8.6000000000000007E-2</v>
      </c>
      <c r="AA273" s="66">
        <f t="shared" si="132"/>
        <v>8.6000000000000007E-2</v>
      </c>
      <c r="AB273" s="66" t="str">
        <f t="shared" si="133"/>
        <v>x̅</v>
      </c>
      <c r="CA273" s="30"/>
      <c r="CB273" s="26"/>
      <c r="CC273" s="137"/>
      <c r="CD273" s="138" t="s">
        <v>142</v>
      </c>
      <c r="CE273" s="136" t="s">
        <v>108</v>
      </c>
      <c r="CF273" s="136"/>
      <c r="CG273" s="37"/>
      <c r="CH273" s="8"/>
      <c r="CI273" s="38"/>
      <c r="CJ273" s="39"/>
      <c r="CK273" s="30"/>
      <c r="CL273" s="8"/>
      <c r="CM273" s="8"/>
      <c r="CN273" s="30"/>
      <c r="CO273" s="30"/>
      <c r="CP273" s="8"/>
      <c r="CQ273" s="8"/>
      <c r="CR273" s="38">
        <f t="shared" si="119"/>
        <v>-2.0416666666666701</v>
      </c>
      <c r="CS273" s="78">
        <f t="shared" si="117"/>
        <v>5.2755589252384542E-2</v>
      </c>
      <c r="CT273" s="78" t="e" cm="1">
        <f t="array" ref="CT273">_xlfn.IFS(
    FALSE, N("Check if X1 shading is ON"),
    $CT$248&lt;&gt;"x", NA(),
    FALSE, N("Check if case is 'LEFT' and x axis value less than z score"),
    AND($CE$267 = "LEFT", $CR273 &lt; IF($CI$267="", 0, $CI$267)), $CS273,
    FALSE, N("Check if case is 'RIGHT' and x axis value greater than z score"),
    AND($CE$267 = "RIGHT", $CR273 &gt; IF($CI$267="", 0, $CI$267)), $CS273,
    FALSE, N("Check if case is 'TWO' and both directions"),
    AND(
        $CE$267 = "TWO",
        OR($CR273 &lt; -ABS($CI$267), $CR273 &gt; ABS($CI$268))
    ), $CS273,
    FALSE, N("Default case: Return NA()"),
    TRUE, NA()
)</f>
        <v>#N/A</v>
      </c>
      <c r="CU273" s="78" t="e" cm="1">
        <f t="array" ref="CU273">_xlfn.IFS(
    FALSE, N("Check if X1 shading is ON"),
    $CT$248&lt;&gt;"x", NA(),
    FALSE, N("Check if case is 'LEFT' and x axis value less than z score"),
    AND($CE$268 = "LEFT", $CR273 &lt; IF($CI$268="", 0, $CI$268)), $CS273,
    FALSE, N("Check if case is 'RIGHT' and x axis value greater than z score"),
    AND($CE$268 = "RIGHT", $CR273 &gt; IF($CI$268="", 0, $CI$268)), $CS273,
    FALSE, N("Default case: Return NA()"),
    TRUE, NA()
)</f>
        <v>#N/A</v>
      </c>
      <c r="CV273" s="78" t="e" cm="1">
        <f t="array" ref="CV273">_xlfn.IFS(
    FALSE, N("Check if X1 shading is ON"),
    $CV$248&lt;&gt;"x", NA(),
    FALSE, N("Check if case is 'LEFT' and x axis value less than z score"),
    AND($CE$271 = "LEFT", $CR273 &lt; IF($CI$271="", 0, $CI$271)), $CS273,
    FALSE, N("Check if case is 'RIGHT' and x axis value greater than z score"),
    AND($CE$271 = "RIGHT", $CR273 &gt; IF($CI$271="", 0, $CI$271)), $CS273,
    FALSE, N("Check if case is 'TWO' and both directions"),
    AND(
        $CE$271 = "TWO",
        OR($CR273 &lt; -ABS($CI$271), $CR273 &gt; ABS($CI$271))
    ), $CS273,
    FALSE, N("Default case: Return NA()"),
    TRUE, NA()
)</f>
        <v>#N/A</v>
      </c>
      <c r="CW273" s="30"/>
      <c r="CX273" s="66">
        <v>-0.66666666666666874</v>
      </c>
      <c r="CY273" s="66">
        <v>8.6000000000000007E-2</v>
      </c>
      <c r="CZ273" s="66">
        <f t="shared" si="134"/>
        <v>8.6000000000000007E-2</v>
      </c>
      <c r="DA273" s="66" t="str">
        <f t="shared" si="135"/>
        <v>x̅</v>
      </c>
    </row>
    <row r="274" spans="1:105" ht="40" x14ac:dyDescent="0.2">
      <c r="A274"/>
      <c r="B274" s="30"/>
      <c r="C274" s="26"/>
      <c r="D274" s="26" t="str">
        <f>C265</f>
        <v>n</v>
      </c>
      <c r="E274" s="26">
        <f>C266</f>
        <v>30</v>
      </c>
      <c r="F274" s="30" t="str">
        <f>IF(
    AND(D273 &lt;&gt; "P(x)", E274 &lt;&gt; 0),
    " " &amp; D274 &amp; "=" &amp; E274,
    ""
)</f>
        <v xml:space="preserve"> n=30</v>
      </c>
      <c r="G274" s="63" t="str">
        <f>IF(K265="","",D273 &amp; F274 &amp;  F275)</f>
        <v>P(x̅) n=30 α=5.0%</v>
      </c>
      <c r="H274" s="8"/>
      <c r="I274" s="66"/>
      <c r="J274" s="66">
        <v>0</v>
      </c>
      <c r="K274" s="66">
        <v>0.09</v>
      </c>
      <c r="L274" s="66" t="s">
        <v>103</v>
      </c>
      <c r="M274" s="8"/>
      <c r="N274" s="8"/>
      <c r="O274" s="30"/>
      <c r="P274" s="30"/>
      <c r="Q274" s="8"/>
      <c r="R274" s="8"/>
      <c r="S274" s="38">
        <f t="shared" si="116"/>
        <v>-1.9583333333333368</v>
      </c>
      <c r="T274" s="78">
        <f t="shared" si="115"/>
        <v>6.138577882035428E-2</v>
      </c>
      <c r="U274" s="78" t="e" cm="1">
        <f t="array" ref="U274">_xlfn.IFS(
    FALSE, N("Check if X1 shading is ON"),
    $U$247&lt;&gt;"x", NA(),
    FALSE, N("Check if case is 'LEFT' and x axis value less than z score"),
    AND($F$266 = "LEFT", $S274 &lt; IF($J$266="", 0, $J$266)), $T274,
    FALSE, N("Check if case is 'RIGHT' and x axis value greater than z score"),
    AND($F$266 = "RIGHT", $S274 &gt; IF($J$266="", 0, $J$266)), $T274,
    FALSE, N("Check if case is 'TWO' and both directions"),
    AND(
        $F$266 = "TWO",
        OR($S274 &lt; -ABS($J$266), $S274 &gt; ABS($J$267))
    ), $T274,
    FALSE, N("Default case: Return NA()"),
    TRUE, NA()
)</f>
        <v>#N/A</v>
      </c>
      <c r="V274" s="78" t="e" cm="1">
        <f t="array" ref="V274">_xlfn.IFS(
    FALSE, N("Check if X1 shading is ON"),
    $U$247&lt;&gt;"x", NA(),
    FALSE, N("Check if case is 'LEFT' and x axis value less than z score"),
    AND($F$267 = "LEFT", $S274 &lt; IF($J$267="", 0, $J$267)), $T274,
    FALSE, N("Check if case is 'RIGHT' and x axis value greater than z score"),
    AND($F$267 = "RIGHT", $S274 &gt; IF($J$267="", 0, $J$267)), $T274,
    FALSE, N("Default case: Return NA()"),
    TRUE, NA()
)</f>
        <v>#N/A</v>
      </c>
      <c r="W274" s="78" t="e" cm="1">
        <f t="array" ref="W274">_xlfn.IFS(
    FALSE, N("Check if X1 shading is ON"),
    $W$247&lt;&gt;"x", NA(),
    FALSE, N("Check if case is 'LEFT' and x axis value less than z score"),
    AND($F$270 = "LEFT", $S274 &lt; IF($J$270="", 0, $J$270)), $T274,
    FALSE, N("Check if case is 'RIGHT' and x axis value greater than z score"),
    AND($F$270 = "RIGHT", $S274 &gt; IF($J$270="", 0, $J$270)), $T274,
    FALSE, N("Check if case is 'TWO' and both directions"),
    AND(
        $F$270 = "TWO",
        OR($S274 &lt; -ABS($J$270), $S274 &gt; ABS($J$270))
    ), $T274,
    FALSE, N("Default case: Return NA()"),
    TRUE, NA()
)</f>
        <v>#N/A</v>
      </c>
      <c r="X274" s="30"/>
      <c r="Y274" s="66">
        <v>-0.33333333333333548</v>
      </c>
      <c r="Z274" s="66">
        <v>8.6000000000000007E-2</v>
      </c>
      <c r="AA274" s="66">
        <f t="shared" si="132"/>
        <v>8.6000000000000007E-2</v>
      </c>
      <c r="AB274" s="66" t="str">
        <f t="shared" si="133"/>
        <v>x̅</v>
      </c>
      <c r="CA274" s="30"/>
      <c r="CB274" s="64" t="s">
        <v>39</v>
      </c>
      <c r="CC274" s="26" t="str">
        <f>CJ266</f>
        <v>P(x̅)</v>
      </c>
      <c r="CD274" s="139" t="s">
        <v>140</v>
      </c>
      <c r="CE274" s="140" t="s">
        <v>141</v>
      </c>
      <c r="CF274" s="8"/>
      <c r="CG274" s="8"/>
      <c r="CH274" s="118" t="s">
        <v>102</v>
      </c>
      <c r="CI274" s="26" t="s">
        <v>1</v>
      </c>
      <c r="CJ274" s="26" t="s">
        <v>2</v>
      </c>
      <c r="CK274" s="39" t="s">
        <v>8</v>
      </c>
      <c r="CL274" s="8"/>
      <c r="CM274" s="8"/>
      <c r="CN274" s="30"/>
      <c r="CO274" s="30"/>
      <c r="CP274" s="8"/>
      <c r="CQ274" s="8"/>
      <c r="CR274" s="38">
        <f t="shared" si="119"/>
        <v>-2.0000000000000036</v>
      </c>
      <c r="CS274" s="78">
        <f t="shared" si="117"/>
        <v>5.6941349953155425E-2</v>
      </c>
      <c r="CT274" s="78" t="e" cm="1">
        <f t="array" ref="CT274">_xlfn.IFS(
    FALSE, N("Check if X1 shading is ON"),
    $CT$248&lt;&gt;"x", NA(),
    FALSE, N("Check if case is 'LEFT' and x axis value less than z score"),
    AND($CE$267 = "LEFT", $CR274 &lt; IF($CI$267="", 0, $CI$267)), $CS274,
    FALSE, N("Check if case is 'RIGHT' and x axis value greater than z score"),
    AND($CE$267 = "RIGHT", $CR274 &gt; IF($CI$267="", 0, $CI$267)), $CS274,
    FALSE, N("Check if case is 'TWO' and both directions"),
    AND(
        $CE$267 = "TWO",
        OR($CR274 &lt; -ABS($CI$267), $CR274 &gt; ABS($CI$268))
    ), $CS274,
    FALSE, N("Default case: Return NA()"),
    TRUE, NA()
)</f>
        <v>#N/A</v>
      </c>
      <c r="CU274" s="78" t="e" cm="1">
        <f t="array" ref="CU274">_xlfn.IFS(
    FALSE, N("Check if X1 shading is ON"),
    $CT$248&lt;&gt;"x", NA(),
    FALSE, N("Check if case is 'LEFT' and x axis value less than z score"),
    AND($CE$268 = "LEFT", $CR274 &lt; IF($CI$268="", 0, $CI$268)), $CS274,
    FALSE, N("Check if case is 'RIGHT' and x axis value greater than z score"),
    AND($CE$268 = "RIGHT", $CR274 &gt; IF($CI$268="", 0, $CI$268)), $CS274,
    FALSE, N("Default case: Return NA()"),
    TRUE, NA()
)</f>
        <v>#N/A</v>
      </c>
      <c r="CV274" s="78" t="e" cm="1">
        <f t="array" ref="CV274">_xlfn.IFS(
    FALSE, N("Check if X1 shading is ON"),
    $CV$248&lt;&gt;"x", NA(),
    FALSE, N("Check if case is 'LEFT' and x axis value less than z score"),
    AND($CE$271 = "LEFT", $CR274 &lt; IF($CI$271="", 0, $CI$271)), $CS274,
    FALSE, N("Check if case is 'RIGHT' and x axis value greater than z score"),
    AND($CE$271 = "RIGHT", $CR274 &gt; IF($CI$271="", 0, $CI$271)), $CS274,
    FALSE, N("Check if case is 'TWO' and both directions"),
    AND(
        $CE$271 = "TWO",
        OR($CR274 &lt; -ABS($CI$271), $CR274 &gt; ABS($CI$271))
    ), $CS274,
    FALSE, N("Default case: Return NA()"),
    TRUE, NA()
)</f>
        <v>#N/A</v>
      </c>
      <c r="CW274" s="30"/>
      <c r="CX274" s="66">
        <v>-0.50000000000000222</v>
      </c>
      <c r="CY274" s="66">
        <v>8.6000000000000007E-2</v>
      </c>
      <c r="CZ274" s="66">
        <f t="shared" si="134"/>
        <v>8.6000000000000007E-2</v>
      </c>
      <c r="DA274" s="66" t="str">
        <f t="shared" si="135"/>
        <v>x̅</v>
      </c>
    </row>
    <row r="275" spans="1:105" ht="16" x14ac:dyDescent="0.2">
      <c r="A275"/>
      <c r="B275" s="30"/>
      <c r="C275" s="30"/>
      <c r="D275" s="26" t="s">
        <v>33</v>
      </c>
      <c r="E275" s="65">
        <f>IFERROR(K266+K267,0)</f>
        <v>0.05</v>
      </c>
      <c r="F275" s="30" t="str">
        <f>IF(
    AND(D273 &lt;&gt; "P(x)", E275 &lt;&gt; 0),
    " " &amp; D275 &amp; "=" &amp; TEXT(E275, "#,##0.0%"),
    ""
)</f>
        <v xml:space="preserve"> α=5.0%</v>
      </c>
      <c r="G275" s="30"/>
      <c r="H275" s="8"/>
      <c r="I275" s="8"/>
      <c r="J275" s="8"/>
      <c r="K275" s="66"/>
      <c r="L275" s="8"/>
      <c r="M275" s="8"/>
      <c r="N275" s="8"/>
      <c r="O275" s="8"/>
      <c r="P275" s="30"/>
      <c r="Q275" s="8"/>
      <c r="R275" s="8"/>
      <c r="S275" s="38">
        <f t="shared" si="116"/>
        <v>-1.9166666666666701</v>
      </c>
      <c r="T275" s="78">
        <f t="shared" si="115"/>
        <v>6.6096706874345768E-2</v>
      </c>
      <c r="U275" s="78" t="e" cm="1">
        <f t="array" ref="U275">_xlfn.IFS(
    FALSE, N("Check if X1 shading is ON"),
    $U$247&lt;&gt;"x", NA(),
    FALSE, N("Check if case is 'LEFT' and x axis value less than z score"),
    AND($F$266 = "LEFT", $S275 &lt; IF($J$266="", 0, $J$266)), $T275,
    FALSE, N("Check if case is 'RIGHT' and x axis value greater than z score"),
    AND($F$266 = "RIGHT", $S275 &gt; IF($J$266="", 0, $J$266)), $T275,
    FALSE, N("Check if case is 'TWO' and both directions"),
    AND(
        $F$266 = "TWO",
        OR($S275 &lt; -ABS($J$266), $S275 &gt; ABS($J$267))
    ), $T275,
    FALSE, N("Default case: Return NA()"),
    TRUE, NA()
)</f>
        <v>#N/A</v>
      </c>
      <c r="V275" s="78" t="e" cm="1">
        <f t="array" ref="V275">_xlfn.IFS(
    FALSE, N("Check if X1 shading is ON"),
    $U$247&lt;&gt;"x", NA(),
    FALSE, N("Check if case is 'LEFT' and x axis value less than z score"),
    AND($F$267 = "LEFT", $S275 &lt; IF($J$267="", 0, $J$267)), $T275,
    FALSE, N("Check if case is 'RIGHT' and x axis value greater than z score"),
    AND($F$267 = "RIGHT", $S275 &gt; IF($J$267="", 0, $J$267)), $T275,
    FALSE, N("Default case: Return NA()"),
    TRUE, NA()
)</f>
        <v>#N/A</v>
      </c>
      <c r="W275" s="78" t="e" cm="1">
        <f t="array" ref="W275">_xlfn.IFS(
    FALSE, N("Check if X1 shading is ON"),
    $W$247&lt;&gt;"x", NA(),
    FALSE, N("Check if case is 'LEFT' and x axis value less than z score"),
    AND($F$270 = "LEFT", $S275 &lt; IF($J$270="", 0, $J$270)), $T275,
    FALSE, N("Check if case is 'RIGHT' and x axis value greater than z score"),
    AND($F$270 = "RIGHT", $S275 &gt; IF($J$270="", 0, $J$270)), $T275,
    FALSE, N("Check if case is 'TWO' and both directions"),
    AND(
        $F$270 = "TWO",
        OR($S275 &lt; -ABS($J$270), $S275 &gt; ABS($J$270))
    ), $T275,
    FALSE, N("Default case: Return NA()"),
    TRUE, NA()
)</f>
        <v>#N/A</v>
      </c>
      <c r="X275" s="30"/>
      <c r="Y275" s="66">
        <v>-0.16666666666666879</v>
      </c>
      <c r="Z275" s="66">
        <v>8.6000000000000007E-2</v>
      </c>
      <c r="AA275" s="66">
        <f t="shared" si="132"/>
        <v>8.6000000000000007E-2</v>
      </c>
      <c r="AB275" s="66" t="str">
        <f t="shared" si="133"/>
        <v>x̅</v>
      </c>
      <c r="CA275" s="30"/>
      <c r="CB275" s="26"/>
      <c r="CC275" s="26" t="str">
        <f>CB266</f>
        <v>n</v>
      </c>
      <c r="CD275" s="26">
        <f>CB267</f>
        <v>30</v>
      </c>
      <c r="CE275" s="30" t="str">
        <f>IF(
    AND(CC274 &lt;&gt; "P(x)", CD275 &lt;&gt; 0),
    " " &amp; CC275 &amp; "=" &amp; CD275,
    ""
)</f>
        <v xml:space="preserve"> n=30</v>
      </c>
      <c r="CF275" s="63" t="str">
        <f>IF(CJ266="","",CC274 &amp; CE275 &amp;  CE276)</f>
        <v>P(x̅) n=30 α=5.0%</v>
      </c>
      <c r="CG275" s="8"/>
      <c r="CH275" s="66"/>
      <c r="CI275" s="66">
        <v>0</v>
      </c>
      <c r="CJ275" s="66">
        <v>0.09</v>
      </c>
      <c r="CK275" s="66" t="s">
        <v>103</v>
      </c>
      <c r="CL275" s="8"/>
      <c r="CM275" s="8"/>
      <c r="CN275" s="30"/>
      <c r="CO275" s="30"/>
      <c r="CP275" s="8"/>
      <c r="CQ275" s="8"/>
      <c r="CR275" s="38">
        <f t="shared" si="119"/>
        <v>-1.9583333333333368</v>
      </c>
      <c r="CS275" s="78">
        <f t="shared" si="117"/>
        <v>6.138577882035428E-2</v>
      </c>
      <c r="CT275" s="78" t="e" cm="1">
        <f t="array" ref="CT275">_xlfn.IFS(
    FALSE, N("Check if X1 shading is ON"),
    $CT$248&lt;&gt;"x", NA(),
    FALSE, N("Check if case is 'LEFT' and x axis value less than z score"),
    AND($CE$267 = "LEFT", $CR275 &lt; IF($CI$267="", 0, $CI$267)), $CS275,
    FALSE, N("Check if case is 'RIGHT' and x axis value greater than z score"),
    AND($CE$267 = "RIGHT", $CR275 &gt; IF($CI$267="", 0, $CI$267)), $CS275,
    FALSE, N("Check if case is 'TWO' and both directions"),
    AND(
        $CE$267 = "TWO",
        OR($CR275 &lt; -ABS($CI$267), $CR275 &gt; ABS($CI$268))
    ), $CS275,
    FALSE, N("Default case: Return NA()"),
    TRUE, NA()
)</f>
        <v>#N/A</v>
      </c>
      <c r="CU275" s="78" t="e" cm="1">
        <f t="array" ref="CU275">_xlfn.IFS(
    FALSE, N("Check if X1 shading is ON"),
    $CT$248&lt;&gt;"x", NA(),
    FALSE, N("Check if case is 'LEFT' and x axis value less than z score"),
    AND($CE$268 = "LEFT", $CR275 &lt; IF($CI$268="", 0, $CI$268)), $CS275,
    FALSE, N("Check if case is 'RIGHT' and x axis value greater than z score"),
    AND($CE$268 = "RIGHT", $CR275 &gt; IF($CI$268="", 0, $CI$268)), $CS275,
    FALSE, N("Default case: Return NA()"),
    TRUE, NA()
)</f>
        <v>#N/A</v>
      </c>
      <c r="CV275" s="78" t="e" cm="1">
        <f t="array" ref="CV275">_xlfn.IFS(
    FALSE, N("Check if X1 shading is ON"),
    $CV$248&lt;&gt;"x", NA(),
    FALSE, N("Check if case is 'LEFT' and x axis value less than z score"),
    AND($CE$271 = "LEFT", $CR275 &lt; IF($CI$271="", 0, $CI$271)), $CS275,
    FALSE, N("Check if case is 'RIGHT' and x axis value greater than z score"),
    AND($CE$271 = "RIGHT", $CR275 &gt; IF($CI$271="", 0, $CI$271)), $CS275,
    FALSE, N("Check if case is 'TWO' and both directions"),
    AND(
        $CE$271 = "TWO",
        OR($CR275 &lt; -ABS($CI$271), $CR275 &gt; ABS($CI$271))
    ), $CS275,
    FALSE, N("Default case: Return NA()"),
    TRUE, NA()
)</f>
        <v>#N/A</v>
      </c>
      <c r="CW275" s="30"/>
      <c r="CX275" s="66">
        <v>-0.33333333333333548</v>
      </c>
      <c r="CY275" s="66">
        <v>8.6000000000000007E-2</v>
      </c>
      <c r="CZ275" s="66">
        <f t="shared" si="134"/>
        <v>8.6000000000000007E-2</v>
      </c>
      <c r="DA275" s="66" t="str">
        <f t="shared" si="135"/>
        <v>x̅</v>
      </c>
    </row>
    <row r="276" spans="1:105" ht="16" x14ac:dyDescent="0.2">
      <c r="A276"/>
      <c r="B276" s="30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30"/>
      <c r="Q276" s="8"/>
      <c r="R276" s="8"/>
      <c r="S276" s="38">
        <f t="shared" si="116"/>
        <v>-1.8750000000000033</v>
      </c>
      <c r="T276" s="78">
        <f t="shared" si="115"/>
        <v>7.1081283937810977E-2</v>
      </c>
      <c r="U276" s="78" t="e" cm="1">
        <f t="array" ref="U276">_xlfn.IFS(
    FALSE, N("Check if X1 shading is ON"),
    $U$247&lt;&gt;"x", NA(),
    FALSE, N("Check if case is 'LEFT' and x axis value less than z score"),
    AND($F$266 = "LEFT", $S276 &lt; IF($J$266="", 0, $J$266)), $T276,
    FALSE, N("Check if case is 'RIGHT' and x axis value greater than z score"),
    AND($F$266 = "RIGHT", $S276 &gt; IF($J$266="", 0, $J$266)), $T276,
    FALSE, N("Check if case is 'TWO' and both directions"),
    AND(
        $F$266 = "TWO",
        OR($S276 &lt; -ABS($J$266), $S276 &gt; ABS($J$267))
    ), $T276,
    FALSE, N("Default case: Return NA()"),
    TRUE, NA()
)</f>
        <v>#N/A</v>
      </c>
      <c r="V276" s="78" t="e" cm="1">
        <f t="array" ref="V276">_xlfn.IFS(
    FALSE, N("Check if X1 shading is ON"),
    $U$247&lt;&gt;"x", NA(),
    FALSE, N("Check if case is 'LEFT' and x axis value less than z score"),
    AND($F$267 = "LEFT", $S276 &lt; IF($J$267="", 0, $J$267)), $T276,
    FALSE, N("Check if case is 'RIGHT' and x axis value greater than z score"),
    AND($F$267 = "RIGHT", $S276 &gt; IF($J$267="", 0, $J$267)), $T276,
    FALSE, N("Default case: Return NA()"),
    TRUE, NA()
)</f>
        <v>#N/A</v>
      </c>
      <c r="W276" s="78" t="e" cm="1">
        <f t="array" ref="W276">_xlfn.IFS(
    FALSE, N("Check if X1 shading is ON"),
    $W$247&lt;&gt;"x", NA(),
    FALSE, N("Check if case is 'LEFT' and x axis value less than z score"),
    AND($F$270 = "LEFT", $S276 &lt; IF($J$270="", 0, $J$270)), $T276,
    FALSE, N("Check if case is 'RIGHT' and x axis value greater than z score"),
    AND($F$270 = "RIGHT", $S276 &gt; IF($J$270="", 0, $J$270)), $T276,
    FALSE, N("Check if case is 'TWO' and both directions"),
    AND(
        $F$270 = "TWO",
        OR($S276 &lt; -ABS($J$270), $S276 &gt; ABS($J$270))
    ), $T276,
    FALSE, N("Default case: Return NA()"),
    TRUE, NA()
)</f>
        <v>#N/A</v>
      </c>
      <c r="X276" s="30"/>
      <c r="Y276" s="66">
        <v>0.16666666666666449</v>
      </c>
      <c r="Z276" s="66">
        <v>8.6000000000000007E-2</v>
      </c>
      <c r="AA276" s="66">
        <f t="shared" si="132"/>
        <v>8.6000000000000007E-2</v>
      </c>
      <c r="AB276" s="66" t="str">
        <f t="shared" si="133"/>
        <v>x̅</v>
      </c>
      <c r="CA276" s="30"/>
      <c r="CB276" s="30"/>
      <c r="CC276" s="26" t="s">
        <v>33</v>
      </c>
      <c r="CD276" s="65">
        <f>IFERROR(CJ267+CJ268,0)</f>
        <v>0.05</v>
      </c>
      <c r="CE276" s="30" t="str">
        <f>IF(
    AND(CC274 &lt;&gt; "P(x)", CD276 &lt;&gt; 0),
    " " &amp; CC276 &amp; "=" &amp; TEXT(CD276, "#,##0.0%"),
    ""
)</f>
        <v xml:space="preserve"> α=5.0%</v>
      </c>
      <c r="CF276" s="30"/>
      <c r="CG276" s="8"/>
      <c r="CH276" s="8"/>
      <c r="CI276" s="8"/>
      <c r="CJ276" s="66"/>
      <c r="CK276" s="8"/>
      <c r="CL276" s="8"/>
      <c r="CM276" s="8"/>
      <c r="CN276" s="8"/>
      <c r="CO276" s="30"/>
      <c r="CP276" s="8"/>
      <c r="CQ276" s="8"/>
      <c r="CR276" s="38">
        <f t="shared" si="119"/>
        <v>-1.9166666666666701</v>
      </c>
      <c r="CS276" s="78">
        <f t="shared" si="117"/>
        <v>6.6096706874345768E-2</v>
      </c>
      <c r="CT276" s="78" t="e" cm="1">
        <f t="array" ref="CT276">_xlfn.IFS(
    FALSE, N("Check if X1 shading is ON"),
    $CT$248&lt;&gt;"x", NA(),
    FALSE, N("Check if case is 'LEFT' and x axis value less than z score"),
    AND($CE$267 = "LEFT", $CR276 &lt; IF($CI$267="", 0, $CI$267)), $CS276,
    FALSE, N("Check if case is 'RIGHT' and x axis value greater than z score"),
    AND($CE$267 = "RIGHT", $CR276 &gt; IF($CI$267="", 0, $CI$267)), $CS276,
    FALSE, N("Check if case is 'TWO' and both directions"),
    AND(
        $CE$267 = "TWO",
        OR($CR276 &lt; -ABS($CI$267), $CR276 &gt; ABS($CI$268))
    ), $CS276,
    FALSE, N("Default case: Return NA()"),
    TRUE, NA()
)</f>
        <v>#N/A</v>
      </c>
      <c r="CU276" s="78" t="e" cm="1">
        <f t="array" ref="CU276">_xlfn.IFS(
    FALSE, N("Check if X1 shading is ON"),
    $CT$248&lt;&gt;"x", NA(),
    FALSE, N("Check if case is 'LEFT' and x axis value less than z score"),
    AND($CE$268 = "LEFT", $CR276 &lt; IF($CI$268="", 0, $CI$268)), $CS276,
    FALSE, N("Check if case is 'RIGHT' and x axis value greater than z score"),
    AND($CE$268 = "RIGHT", $CR276 &gt; IF($CI$268="", 0, $CI$268)), $CS276,
    FALSE, N("Default case: Return NA()"),
    TRUE, NA()
)</f>
        <v>#N/A</v>
      </c>
      <c r="CV276" s="78" t="e" cm="1">
        <f t="array" ref="CV276">_xlfn.IFS(
    FALSE, N("Check if X1 shading is ON"),
    $CV$248&lt;&gt;"x", NA(),
    FALSE, N("Check if case is 'LEFT' and x axis value less than z score"),
    AND($CE$271 = "LEFT", $CR276 &lt; IF($CI$271="", 0, $CI$271)), $CS276,
    FALSE, N("Check if case is 'RIGHT' and x axis value greater than z score"),
    AND($CE$271 = "RIGHT", $CR276 &gt; IF($CI$271="", 0, $CI$271)), $CS276,
    FALSE, N("Check if case is 'TWO' and both directions"),
    AND(
        $CE$271 = "TWO",
        OR($CR276 &lt; -ABS($CI$271), $CR276 &gt; ABS($CI$271))
    ), $CS276,
    FALSE, N("Default case: Return NA()"),
    TRUE, NA()
)</f>
        <v>#N/A</v>
      </c>
      <c r="CW276" s="30"/>
      <c r="CX276" s="66">
        <v>-0.16666666666666879</v>
      </c>
      <c r="CY276" s="66">
        <v>8.6000000000000007E-2</v>
      </c>
      <c r="CZ276" s="66">
        <f t="shared" si="134"/>
        <v>8.6000000000000007E-2</v>
      </c>
      <c r="DA276" s="66" t="str">
        <f t="shared" si="135"/>
        <v>x̅</v>
      </c>
    </row>
    <row r="277" spans="1:105" ht="16" x14ac:dyDescent="0.2">
      <c r="A277"/>
      <c r="B277" s="30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30"/>
      <c r="Q277" s="8"/>
      <c r="R277" s="8"/>
      <c r="S277" s="38">
        <f t="shared" si="116"/>
        <v>-1.8333333333333366</v>
      </c>
      <c r="T277" s="78">
        <f t="shared" si="115"/>
        <v>7.6345859429668483E-2</v>
      </c>
      <c r="U277" s="78" t="e" cm="1">
        <f t="array" ref="U277">_xlfn.IFS(
    FALSE, N("Check if X1 shading is ON"),
    $U$247&lt;&gt;"x", NA(),
    FALSE, N("Check if case is 'LEFT' and x axis value less than z score"),
    AND($F$266 = "LEFT", $S277 &lt; IF($J$266="", 0, $J$266)), $T277,
    FALSE, N("Check if case is 'RIGHT' and x axis value greater than z score"),
    AND($F$266 = "RIGHT", $S277 &gt; IF($J$266="", 0, $J$266)), $T277,
    FALSE, N("Check if case is 'TWO' and both directions"),
    AND(
        $F$266 = "TWO",
        OR($S277 &lt; -ABS($J$266), $S277 &gt; ABS($J$267))
    ), $T277,
    FALSE, N("Default case: Return NA()"),
    TRUE, NA()
)</f>
        <v>#N/A</v>
      </c>
      <c r="V277" s="78" t="e" cm="1">
        <f t="array" ref="V277">_xlfn.IFS(
    FALSE, N("Check if X1 shading is ON"),
    $U$247&lt;&gt;"x", NA(),
    FALSE, N("Check if case is 'LEFT' and x axis value less than z score"),
    AND($F$267 = "LEFT", $S277 &lt; IF($J$267="", 0, $J$267)), $T277,
    FALSE, N("Check if case is 'RIGHT' and x axis value greater than z score"),
    AND($F$267 = "RIGHT", $S277 &gt; IF($J$267="", 0, $J$267)), $T277,
    FALSE, N("Default case: Return NA()"),
    TRUE, NA()
)</f>
        <v>#N/A</v>
      </c>
      <c r="W277" s="78" t="e" cm="1">
        <f t="array" ref="W277">_xlfn.IFS(
    FALSE, N("Check if X1 shading is ON"),
    $W$247&lt;&gt;"x", NA(),
    FALSE, N("Check if case is 'LEFT' and x axis value less than z score"),
    AND($F$270 = "LEFT", $S277 &lt; IF($J$270="", 0, $J$270)), $T277,
    FALSE, N("Check if case is 'RIGHT' and x axis value greater than z score"),
    AND($F$270 = "RIGHT", $S277 &gt; IF($J$270="", 0, $J$270)), $T277,
    FALSE, N("Check if case is 'TWO' and both directions"),
    AND(
        $F$270 = "TWO",
        OR($S277 &lt; -ABS($J$270), $S277 &gt; ABS($J$270))
    ), $T277,
    FALSE, N("Default case: Return NA()"),
    TRUE, NA()
)</f>
        <v>#N/A</v>
      </c>
      <c r="X277" s="30"/>
      <c r="Y277" s="66">
        <v>0.33333333333333115</v>
      </c>
      <c r="Z277" s="66">
        <v>8.6000000000000007E-2</v>
      </c>
      <c r="AA277" s="66">
        <f t="shared" si="132"/>
        <v>8.6000000000000007E-2</v>
      </c>
      <c r="AB277" s="66" t="str">
        <f t="shared" si="133"/>
        <v>x̅</v>
      </c>
      <c r="CA277" s="30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30"/>
      <c r="CP277" s="8"/>
      <c r="CQ277" s="8"/>
      <c r="CR277" s="38">
        <f t="shared" si="119"/>
        <v>-1.8750000000000033</v>
      </c>
      <c r="CS277" s="78">
        <f t="shared" si="117"/>
        <v>7.1081283937810977E-2</v>
      </c>
      <c r="CT277" s="78" t="e" cm="1">
        <f t="array" ref="CT277">_xlfn.IFS(
    FALSE, N("Check if X1 shading is ON"),
    $CT$248&lt;&gt;"x", NA(),
    FALSE, N("Check if case is 'LEFT' and x axis value less than z score"),
    AND($CE$267 = "LEFT", $CR277 &lt; IF($CI$267="", 0, $CI$267)), $CS277,
    FALSE, N("Check if case is 'RIGHT' and x axis value greater than z score"),
    AND($CE$267 = "RIGHT", $CR277 &gt; IF($CI$267="", 0, $CI$267)), $CS277,
    FALSE, N("Check if case is 'TWO' and both directions"),
    AND(
        $CE$267 = "TWO",
        OR($CR277 &lt; -ABS($CI$267), $CR277 &gt; ABS($CI$268))
    ), $CS277,
    FALSE, N("Default case: Return NA()"),
    TRUE, NA()
)</f>
        <v>#N/A</v>
      </c>
      <c r="CU277" s="78" t="e" cm="1">
        <f t="array" ref="CU277">_xlfn.IFS(
    FALSE, N("Check if X1 shading is ON"),
    $CT$248&lt;&gt;"x", NA(),
    FALSE, N("Check if case is 'LEFT' and x axis value less than z score"),
    AND($CE$268 = "LEFT", $CR277 &lt; IF($CI$268="", 0, $CI$268)), $CS277,
    FALSE, N("Check if case is 'RIGHT' and x axis value greater than z score"),
    AND($CE$268 = "RIGHT", $CR277 &gt; IF($CI$268="", 0, $CI$268)), $CS277,
    FALSE, N("Default case: Return NA()"),
    TRUE, NA()
)</f>
        <v>#N/A</v>
      </c>
      <c r="CV277" s="78" t="e" cm="1">
        <f t="array" ref="CV277">_xlfn.IFS(
    FALSE, N("Check if X1 shading is ON"),
    $CV$248&lt;&gt;"x", NA(),
    FALSE, N("Check if case is 'LEFT' and x axis value less than z score"),
    AND($CE$271 = "LEFT", $CR277 &lt; IF($CI$271="", 0, $CI$271)), $CS277,
    FALSE, N("Check if case is 'RIGHT' and x axis value greater than z score"),
    AND($CE$271 = "RIGHT", $CR277 &gt; IF($CI$271="", 0, $CI$271)), $CS277,
    FALSE, N("Check if case is 'TWO' and both directions"),
    AND(
        $CE$271 = "TWO",
        OR($CR277 &lt; -ABS($CI$271), $CR277 &gt; ABS($CI$271))
    ), $CS277,
    FALSE, N("Default case: Return NA()"),
    TRUE, NA()
)</f>
        <v>#N/A</v>
      </c>
      <c r="CW277" s="30"/>
      <c r="CX277" s="66">
        <v>0.16666666666666449</v>
      </c>
      <c r="CY277" s="66">
        <v>8.6000000000000007E-2</v>
      </c>
      <c r="CZ277" s="66">
        <f t="shared" si="134"/>
        <v>8.6000000000000007E-2</v>
      </c>
      <c r="DA277" s="66" t="str">
        <f t="shared" si="135"/>
        <v>x̅</v>
      </c>
    </row>
    <row r="278" spans="1:105" ht="16" x14ac:dyDescent="0.2">
      <c r="A278"/>
      <c r="B278" s="30"/>
      <c r="C278" s="68" t="s">
        <v>19</v>
      </c>
      <c r="D278" s="66"/>
      <c r="E278" s="8"/>
      <c r="F278" s="8"/>
      <c r="G278" s="8"/>
      <c r="H278" s="26"/>
      <c r="I278" s="30"/>
      <c r="J278" s="30"/>
      <c r="K278" s="69"/>
      <c r="L278" s="8"/>
      <c r="M278" s="8"/>
      <c r="N278" s="8"/>
      <c r="O278" s="8"/>
      <c r="P278" s="30"/>
      <c r="Q278" s="8"/>
      <c r="R278" s="8"/>
      <c r="S278" s="38">
        <f t="shared" si="116"/>
        <v>-1.7916666666666698</v>
      </c>
      <c r="T278" s="78">
        <f t="shared" si="115"/>
        <v>8.1895858510748085E-2</v>
      </c>
      <c r="U278" s="78" t="e" cm="1">
        <f t="array" ref="U278">_xlfn.IFS(
    FALSE, N("Check if X1 shading is ON"),
    $U$247&lt;&gt;"x", NA(),
    FALSE, N("Check if case is 'LEFT' and x axis value less than z score"),
    AND($F$266 = "LEFT", $S278 &lt; IF($J$266="", 0, $J$266)), $T278,
    FALSE, N("Check if case is 'RIGHT' and x axis value greater than z score"),
    AND($F$266 = "RIGHT", $S278 &gt; IF($J$266="", 0, $J$266)), $T278,
    FALSE, N("Check if case is 'TWO' and both directions"),
    AND(
        $F$266 = "TWO",
        OR($S278 &lt; -ABS($J$266), $S278 &gt; ABS($J$267))
    ), $T278,
    FALSE, N("Default case: Return NA()"),
    TRUE, NA()
)</f>
        <v>#N/A</v>
      </c>
      <c r="V278" s="78" t="e" cm="1">
        <f t="array" ref="V278">_xlfn.IFS(
    FALSE, N("Check if X1 shading is ON"),
    $U$247&lt;&gt;"x", NA(),
    FALSE, N("Check if case is 'LEFT' and x axis value less than z score"),
    AND($F$267 = "LEFT", $S278 &lt; IF($J$267="", 0, $J$267)), $T278,
    FALSE, N("Check if case is 'RIGHT' and x axis value greater than z score"),
    AND($F$267 = "RIGHT", $S278 &gt; IF($J$267="", 0, $J$267)), $T278,
    FALSE, N("Default case: Return NA()"),
    TRUE, NA()
)</f>
        <v>#N/A</v>
      </c>
      <c r="W278" s="78" t="e" cm="1">
        <f t="array" ref="W278">_xlfn.IFS(
    FALSE, N("Check if X1 shading is ON"),
    $W$247&lt;&gt;"x", NA(),
    FALSE, N("Check if case is 'LEFT' and x axis value less than z score"),
    AND($F$270 = "LEFT", $S278 &lt; IF($J$270="", 0, $J$270)), $T278,
    FALSE, N("Check if case is 'RIGHT' and x axis value greater than z score"),
    AND($F$270 = "RIGHT", $S278 &gt; IF($J$270="", 0, $J$270)), $T278,
    FALSE, N("Check if case is 'TWO' and both directions"),
    AND(
        $F$270 = "TWO",
        OR($S278 &lt; -ABS($J$270), $S278 &gt; ABS($J$270))
    ), $T278,
    FALSE, N("Default case: Return NA()"),
    TRUE, NA()
)</f>
        <v>#N/A</v>
      </c>
      <c r="X278" s="30"/>
      <c r="Y278" s="66">
        <v>0.49999999999999789</v>
      </c>
      <c r="Z278" s="66">
        <v>8.6000000000000007E-2</v>
      </c>
      <c r="AA278" s="66">
        <f t="shared" si="132"/>
        <v>8.6000000000000007E-2</v>
      </c>
      <c r="AB278" s="66" t="str">
        <f t="shared" si="133"/>
        <v>x̅</v>
      </c>
      <c r="CA278" s="30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30"/>
      <c r="CP278" s="8"/>
      <c r="CQ278" s="8"/>
      <c r="CR278" s="38">
        <f t="shared" si="119"/>
        <v>-1.8333333333333366</v>
      </c>
      <c r="CS278" s="78">
        <f t="shared" si="117"/>
        <v>7.6345859429668483E-2</v>
      </c>
      <c r="CT278" s="78" t="e" cm="1">
        <f t="array" ref="CT278">_xlfn.IFS(
    FALSE, N("Check if X1 shading is ON"),
    $CT$248&lt;&gt;"x", NA(),
    FALSE, N("Check if case is 'LEFT' and x axis value less than z score"),
    AND($CE$267 = "LEFT", $CR278 &lt; IF($CI$267="", 0, $CI$267)), $CS278,
    FALSE, N("Check if case is 'RIGHT' and x axis value greater than z score"),
    AND($CE$267 = "RIGHT", $CR278 &gt; IF($CI$267="", 0, $CI$267)), $CS278,
    FALSE, N("Check if case is 'TWO' and both directions"),
    AND(
        $CE$267 = "TWO",
        OR($CR278 &lt; -ABS($CI$267), $CR278 &gt; ABS($CI$268))
    ), $CS278,
    FALSE, N("Default case: Return NA()"),
    TRUE, NA()
)</f>
        <v>#N/A</v>
      </c>
      <c r="CU278" s="78" t="e" cm="1">
        <f t="array" ref="CU278">_xlfn.IFS(
    FALSE, N("Check if X1 shading is ON"),
    $CT$248&lt;&gt;"x", NA(),
    FALSE, N("Check if case is 'LEFT' and x axis value less than z score"),
    AND($CE$268 = "LEFT", $CR278 &lt; IF($CI$268="", 0, $CI$268)), $CS278,
    FALSE, N("Check if case is 'RIGHT' and x axis value greater than z score"),
    AND($CE$268 = "RIGHT", $CR278 &gt; IF($CI$268="", 0, $CI$268)), $CS278,
    FALSE, N("Default case: Return NA()"),
    TRUE, NA()
)</f>
        <v>#N/A</v>
      </c>
      <c r="CV278" s="78" t="e" cm="1">
        <f t="array" ref="CV278">_xlfn.IFS(
    FALSE, N("Check if X1 shading is ON"),
    $CV$248&lt;&gt;"x", NA(),
    FALSE, N("Check if case is 'LEFT' and x axis value less than z score"),
    AND($CE$271 = "LEFT", $CR278 &lt; IF($CI$271="", 0, $CI$271)), $CS278,
    FALSE, N("Check if case is 'RIGHT' and x axis value greater than z score"),
    AND($CE$271 = "RIGHT", $CR278 &gt; IF($CI$271="", 0, $CI$271)), $CS278,
    FALSE, N("Check if case is 'TWO' and both directions"),
    AND(
        $CE$271 = "TWO",
        OR($CR278 &lt; -ABS($CI$271), $CR278 &gt; ABS($CI$271))
    ), $CS278,
    FALSE, N("Default case: Return NA()"),
    TRUE, NA()
)</f>
        <v>#N/A</v>
      </c>
      <c r="CW278" s="30"/>
      <c r="CX278" s="66">
        <v>0.33333333333333115</v>
      </c>
      <c r="CY278" s="66">
        <v>8.6000000000000007E-2</v>
      </c>
      <c r="CZ278" s="66">
        <f t="shared" si="134"/>
        <v>8.6000000000000007E-2</v>
      </c>
      <c r="DA278" s="66" t="str">
        <f t="shared" si="135"/>
        <v>x̅</v>
      </c>
    </row>
    <row r="279" spans="1:105" ht="16" x14ac:dyDescent="0.2">
      <c r="A279"/>
      <c r="B279" s="30"/>
      <c r="C279" s="35" t="s">
        <v>40</v>
      </c>
      <c r="D279" s="70" t="s">
        <v>41</v>
      </c>
      <c r="E279" s="70" t="s">
        <v>1</v>
      </c>
      <c r="F279" s="35" t="s">
        <v>2</v>
      </c>
      <c r="G279" s="35" t="s">
        <v>79</v>
      </c>
      <c r="H279" s="55" t="s">
        <v>41</v>
      </c>
      <c r="I279" s="55" t="s">
        <v>1</v>
      </c>
      <c r="J279" s="55" t="s">
        <v>2</v>
      </c>
      <c r="K279" s="55" t="s">
        <v>80</v>
      </c>
      <c r="L279" s="8"/>
      <c r="M279" s="8"/>
      <c r="N279" s="8"/>
      <c r="O279" s="8"/>
      <c r="P279" s="30"/>
      <c r="Q279" s="8"/>
      <c r="R279" s="8"/>
      <c r="S279" s="38">
        <f t="shared" si="116"/>
        <v>-1.7500000000000031</v>
      </c>
      <c r="T279" s="78">
        <f t="shared" si="115"/>
        <v>8.7735654539142172E-2</v>
      </c>
      <c r="U279" s="78" t="e" cm="1">
        <f t="array" ref="U279">_xlfn.IFS(
    FALSE, N("Check if X1 shading is ON"),
    $U$247&lt;&gt;"x", NA(),
    FALSE, N("Check if case is 'LEFT' and x axis value less than z score"),
    AND($F$266 = "LEFT", $S279 &lt; IF($J$266="", 0, $J$266)), $T279,
    FALSE, N("Check if case is 'RIGHT' and x axis value greater than z score"),
    AND($F$266 = "RIGHT", $S279 &gt; IF($J$266="", 0, $J$266)), $T279,
    FALSE, N("Check if case is 'TWO' and both directions"),
    AND(
        $F$266 = "TWO",
        OR($S279 &lt; -ABS($J$266), $S279 &gt; ABS($J$267))
    ), $T279,
    FALSE, N("Default case: Return NA()"),
    TRUE, NA()
)</f>
        <v>#N/A</v>
      </c>
      <c r="V279" s="78" t="e" cm="1">
        <f t="array" ref="V279">_xlfn.IFS(
    FALSE, N("Check if X1 shading is ON"),
    $U$247&lt;&gt;"x", NA(),
    FALSE, N("Check if case is 'LEFT' and x axis value less than z score"),
    AND($F$267 = "LEFT", $S279 &lt; IF($J$267="", 0, $J$267)), $T279,
    FALSE, N("Check if case is 'RIGHT' and x axis value greater than z score"),
    AND($F$267 = "RIGHT", $S279 &gt; IF($J$267="", 0, $J$267)), $T279,
    FALSE, N("Default case: Return NA()"),
    TRUE, NA()
)</f>
        <v>#N/A</v>
      </c>
      <c r="W279" s="78" t="e" cm="1">
        <f t="array" ref="W279">_xlfn.IFS(
    FALSE, N("Check if X1 shading is ON"),
    $W$247&lt;&gt;"x", NA(),
    FALSE, N("Check if case is 'LEFT' and x axis value less than z score"),
    AND($F$270 = "LEFT", $S279 &lt; IF($J$270="", 0, $J$270)), $T279,
    FALSE, N("Check if case is 'RIGHT' and x axis value greater than z score"),
    AND($F$270 = "RIGHT", $S279 &gt; IF($J$270="", 0, $J$270)), $T279,
    FALSE, N("Check if case is 'TWO' and both directions"),
    AND(
        $F$270 = "TWO",
        OR($S279 &lt; -ABS($J$270), $S279 &gt; ABS($J$270))
    ), $T279,
    FALSE, N("Default case: Return NA()"),
    TRUE, NA()
)</f>
        <v>#N/A</v>
      </c>
      <c r="X279" s="30"/>
      <c r="Y279" s="66">
        <v>0.66666666666666441</v>
      </c>
      <c r="Z279" s="66">
        <v>8.6000000000000007E-2</v>
      </c>
      <c r="AA279" s="66">
        <f t="shared" si="132"/>
        <v>8.6000000000000007E-2</v>
      </c>
      <c r="AB279" s="66" t="str">
        <f t="shared" si="133"/>
        <v>x̅</v>
      </c>
      <c r="CA279" s="30"/>
      <c r="CB279" s="68" t="s">
        <v>19</v>
      </c>
      <c r="CC279" s="66"/>
      <c r="CD279" s="8"/>
      <c r="CE279" s="8"/>
      <c r="CF279" s="8"/>
      <c r="CG279" s="26"/>
      <c r="CH279" s="30"/>
      <c r="CI279" s="30"/>
      <c r="CJ279" s="69"/>
      <c r="CK279" s="8"/>
      <c r="CL279" s="8"/>
      <c r="CM279" s="8"/>
      <c r="CN279" s="8"/>
      <c r="CO279" s="30"/>
      <c r="CP279" s="8"/>
      <c r="CQ279" s="8"/>
      <c r="CR279" s="38">
        <f t="shared" si="119"/>
        <v>-1.7916666666666698</v>
      </c>
      <c r="CS279" s="78">
        <f t="shared" si="117"/>
        <v>8.1895858510748085E-2</v>
      </c>
      <c r="CT279" s="78" t="e" cm="1">
        <f t="array" ref="CT279">_xlfn.IFS(
    FALSE, N("Check if X1 shading is ON"),
    $CT$248&lt;&gt;"x", NA(),
    FALSE, N("Check if case is 'LEFT' and x axis value less than z score"),
    AND($CE$267 = "LEFT", $CR279 &lt; IF($CI$267="", 0, $CI$267)), $CS279,
    FALSE, N("Check if case is 'RIGHT' and x axis value greater than z score"),
    AND($CE$267 = "RIGHT", $CR279 &gt; IF($CI$267="", 0, $CI$267)), $CS279,
    FALSE, N("Check if case is 'TWO' and both directions"),
    AND(
        $CE$267 = "TWO",
        OR($CR279 &lt; -ABS($CI$267), $CR279 &gt; ABS($CI$268))
    ), $CS279,
    FALSE, N("Default case: Return NA()"),
    TRUE, NA()
)</f>
        <v>#N/A</v>
      </c>
      <c r="CU279" s="78" t="e" cm="1">
        <f t="array" ref="CU279">_xlfn.IFS(
    FALSE, N("Check if X1 shading is ON"),
    $CT$248&lt;&gt;"x", NA(),
    FALSE, N("Check if case is 'LEFT' and x axis value less than z score"),
    AND($CE$268 = "LEFT", $CR279 &lt; IF($CI$268="", 0, $CI$268)), $CS279,
    FALSE, N("Check if case is 'RIGHT' and x axis value greater than z score"),
    AND($CE$268 = "RIGHT", $CR279 &gt; IF($CI$268="", 0, $CI$268)), $CS279,
    FALSE, N("Default case: Return NA()"),
    TRUE, NA()
)</f>
        <v>#N/A</v>
      </c>
      <c r="CV279" s="78" t="e" cm="1">
        <f t="array" ref="CV279">_xlfn.IFS(
    FALSE, N("Check if X1 shading is ON"),
    $CV$248&lt;&gt;"x", NA(),
    FALSE, N("Check if case is 'LEFT' and x axis value less than z score"),
    AND($CE$271 = "LEFT", $CR279 &lt; IF($CI$271="", 0, $CI$271)), $CS279,
    FALSE, N("Check if case is 'RIGHT' and x axis value greater than z score"),
    AND($CE$271 = "RIGHT", $CR279 &gt; IF($CI$271="", 0, $CI$271)), $CS279,
    FALSE, N("Check if case is 'TWO' and both directions"),
    AND(
        $CE$271 = "TWO",
        OR($CR279 &lt; -ABS($CI$271), $CR279 &gt; ABS($CI$271))
    ), $CS279,
    FALSE, N("Default case: Return NA()"),
    TRUE, NA()
)</f>
        <v>#N/A</v>
      </c>
      <c r="CW279" s="30"/>
      <c r="CX279" s="66">
        <v>0.49999999999999789</v>
      </c>
      <c r="CY279" s="66">
        <v>8.6000000000000007E-2</v>
      </c>
      <c r="CZ279" s="66">
        <f t="shared" si="134"/>
        <v>8.6000000000000007E-2</v>
      </c>
      <c r="DA279" s="66" t="str">
        <f t="shared" si="135"/>
        <v>x̅</v>
      </c>
    </row>
    <row r="280" spans="1:105" ht="136" x14ac:dyDescent="0.2">
      <c r="A280"/>
      <c r="B280" s="30"/>
      <c r="C280" s="71">
        <f>N265</f>
        <v>0</v>
      </c>
      <c r="D280" s="72">
        <v>0.49</v>
      </c>
      <c r="E280" s="50">
        <v>-3.5</v>
      </c>
      <c r="F280" s="58" t="e">
        <f>IF(
    $C$280="x",
    D280,
    NA()
)</f>
        <v>#N/A</v>
      </c>
      <c r="G280" s="73" t="str" cm="1">
        <f t="array" ref="G280">_xlfn.IFS($D$266="normal pop",G282,$D$266="normal x̅",G283,$D$266="T x̅",G284,TRUE,"")</f>
        <v xml:space="preserve"> x̅ to P( x̅)
σ̂(x̅) = s/√n
t = ( x̅ -μ) / σ̂(x̅)
⟵ P( x̅) = P(t) = t.dist(t, df, true)
⟶ P( x̅) = P(t) = t.dist.rt(t, df, true)</v>
      </c>
      <c r="H280" s="72">
        <v>0.49</v>
      </c>
      <c r="I280" s="50">
        <v>3.5</v>
      </c>
      <c r="J280" s="50" t="e">
        <f>IF(
    $C$280="x",
    H280,
    NA()
)</f>
        <v>#N/A</v>
      </c>
      <c r="K280" s="73" t="str" cm="1">
        <f t="array" ref="K280">_xlfn.IFS($D$266="normal pop",K282,$D$266="normal x̅",K283,$D$266="T x̅",K284,TRUE,"")</f>
        <v>P( x̅) to  x̅
σ̂(x̅) = s/√n
⟵ t = t.inv(P( x̅), df)
⟶ t = t.inv(1-P( x̅), df)
 x̅ = t * σ̂(x̅) + μ</v>
      </c>
      <c r="L280" s="8"/>
      <c r="M280" s="30"/>
      <c r="N280" s="8"/>
      <c r="O280" s="8"/>
      <c r="P280" s="30"/>
      <c r="Q280" s="30"/>
      <c r="R280" s="30"/>
      <c r="S280" s="38">
        <f t="shared" si="116"/>
        <v>-1.7083333333333364</v>
      </c>
      <c r="T280" s="78">
        <f t="shared" si="115"/>
        <v>9.3868438952043831E-2</v>
      </c>
      <c r="U280" s="78" t="e" cm="1">
        <f t="array" ref="U280">_xlfn.IFS(
    FALSE, N("Check if X1 shading is ON"),
    $U$247&lt;&gt;"x", NA(),
    FALSE, N("Check if case is 'LEFT' and x axis value less than z score"),
    AND($F$266 = "LEFT", $S280 &lt; IF($J$266="", 0, $J$266)), $T280,
    FALSE, N("Check if case is 'RIGHT' and x axis value greater than z score"),
    AND($F$266 = "RIGHT", $S280 &gt; IF($J$266="", 0, $J$266)), $T280,
    FALSE, N("Check if case is 'TWO' and both directions"),
    AND(
        $F$266 = "TWO",
        OR($S280 &lt; -ABS($J$266), $S280 &gt; ABS($J$267))
    ), $T280,
    FALSE, N("Default case: Return NA()"),
    TRUE, NA()
)</f>
        <v>#N/A</v>
      </c>
      <c r="V280" s="78" t="e" cm="1">
        <f t="array" ref="V280">_xlfn.IFS(
    FALSE, N("Check if X1 shading is ON"),
    $U$247&lt;&gt;"x", NA(),
    FALSE, N("Check if case is 'LEFT' and x axis value less than z score"),
    AND($F$267 = "LEFT", $S280 &lt; IF($J$267="", 0, $J$267)), $T280,
    FALSE, N("Check if case is 'RIGHT' and x axis value greater than z score"),
    AND($F$267 = "RIGHT", $S280 &gt; IF($J$267="", 0, $J$267)), $T280,
    FALSE, N("Default case: Return NA()"),
    TRUE, NA()
)</f>
        <v>#N/A</v>
      </c>
      <c r="W280" s="78" t="e" cm="1">
        <f t="array" ref="W280">_xlfn.IFS(
    FALSE, N("Check if X1 shading is ON"),
    $W$247&lt;&gt;"x", NA(),
    FALSE, N("Check if case is 'LEFT' and x axis value less than z score"),
    AND($F$270 = "LEFT", $S280 &lt; IF($J$270="", 0, $J$270)), $T280,
    FALSE, N("Check if case is 'RIGHT' and x axis value greater than z score"),
    AND($F$270 = "RIGHT", $S280 &gt; IF($J$270="", 0, $J$270)), $T280,
    FALSE, N("Check if case is 'TWO' and both directions"),
    AND(
        $F$270 = "TWO",
        OR($S280 &lt; -ABS($J$270), $S280 &gt; ABS($J$270))
    ), $T280,
    FALSE, N("Default case: Return NA()"),
    TRUE, NA()
)</f>
        <v>#N/A</v>
      </c>
      <c r="X280" s="30"/>
      <c r="Y280" s="66">
        <v>0.83333333333333093</v>
      </c>
      <c r="Z280" s="66">
        <v>8.6000000000000007E-2</v>
      </c>
      <c r="AA280" s="66">
        <f t="shared" si="132"/>
        <v>8.6000000000000007E-2</v>
      </c>
      <c r="AB280" s="66" t="str">
        <f t="shared" si="133"/>
        <v>x̅</v>
      </c>
      <c r="CA280" s="30"/>
      <c r="CB280" s="35" t="s">
        <v>40</v>
      </c>
      <c r="CC280" s="70" t="s">
        <v>41</v>
      </c>
      <c r="CD280" s="70" t="s">
        <v>1</v>
      </c>
      <c r="CE280" s="35" t="s">
        <v>2</v>
      </c>
      <c r="CF280" s="35" t="s">
        <v>79</v>
      </c>
      <c r="CG280" s="55" t="s">
        <v>41</v>
      </c>
      <c r="CH280" s="55" t="s">
        <v>1</v>
      </c>
      <c r="CI280" s="55" t="s">
        <v>2</v>
      </c>
      <c r="CJ280" s="55" t="s">
        <v>80</v>
      </c>
      <c r="CK280" s="8"/>
      <c r="CL280" s="8"/>
      <c r="CM280" s="8"/>
      <c r="CN280" s="8"/>
      <c r="CO280" s="30"/>
      <c r="CP280" s="8"/>
      <c r="CQ280" s="8"/>
      <c r="CR280" s="38">
        <f t="shared" si="119"/>
        <v>-1.7500000000000031</v>
      </c>
      <c r="CS280" s="78">
        <f t="shared" si="117"/>
        <v>8.7735654539142172E-2</v>
      </c>
      <c r="CT280" s="78" t="e" cm="1">
        <f t="array" ref="CT280">_xlfn.IFS(
    FALSE, N("Check if X1 shading is ON"),
    $CT$248&lt;&gt;"x", NA(),
    FALSE, N("Check if case is 'LEFT' and x axis value less than z score"),
    AND($CE$267 = "LEFT", $CR280 &lt; IF($CI$267="", 0, $CI$267)), $CS280,
    FALSE, N("Check if case is 'RIGHT' and x axis value greater than z score"),
    AND($CE$267 = "RIGHT", $CR280 &gt; IF($CI$267="", 0, $CI$267)), $CS280,
    FALSE, N("Check if case is 'TWO' and both directions"),
    AND(
        $CE$267 = "TWO",
        OR($CR280 &lt; -ABS($CI$267), $CR280 &gt; ABS($CI$268))
    ), $CS280,
    FALSE, N("Default case: Return NA()"),
    TRUE, NA()
)</f>
        <v>#N/A</v>
      </c>
      <c r="CU280" s="78" t="e" cm="1">
        <f t="array" ref="CU280">_xlfn.IFS(
    FALSE, N("Check if X1 shading is ON"),
    $CT$248&lt;&gt;"x", NA(),
    FALSE, N("Check if case is 'LEFT' and x axis value less than z score"),
    AND($CE$268 = "LEFT", $CR280 &lt; IF($CI$268="", 0, $CI$268)), $CS280,
    FALSE, N("Check if case is 'RIGHT' and x axis value greater than z score"),
    AND($CE$268 = "RIGHT", $CR280 &gt; IF($CI$268="", 0, $CI$268)), $CS280,
    FALSE, N("Default case: Return NA()"),
    TRUE, NA()
)</f>
        <v>#N/A</v>
      </c>
      <c r="CV280" s="78" t="e" cm="1">
        <f t="array" ref="CV280">_xlfn.IFS(
    FALSE, N("Check if X1 shading is ON"),
    $CV$248&lt;&gt;"x", NA(),
    FALSE, N("Check if case is 'LEFT' and x axis value less than z score"),
    AND($CE$271 = "LEFT", $CR280 &lt; IF($CI$271="", 0, $CI$271)), $CS280,
    FALSE, N("Check if case is 'RIGHT' and x axis value greater than z score"),
    AND($CE$271 = "RIGHT", $CR280 &gt; IF($CI$271="", 0, $CI$271)), $CS280,
    FALSE, N("Check if case is 'TWO' and both directions"),
    AND(
        $CE$271 = "TWO",
        OR($CR280 &lt; -ABS($CI$271), $CR280 &gt; ABS($CI$271))
    ), $CS280,
    FALSE, N("Default case: Return NA()"),
    TRUE, NA()
)</f>
        <v>#N/A</v>
      </c>
      <c r="CW280" s="30"/>
      <c r="CX280" s="66">
        <v>0.66666666666666441</v>
      </c>
      <c r="CY280" s="66">
        <v>8.6000000000000007E-2</v>
      </c>
      <c r="CZ280" s="66">
        <f t="shared" si="134"/>
        <v>8.6000000000000007E-2</v>
      </c>
      <c r="DA280" s="66" t="str">
        <f t="shared" si="135"/>
        <v>x̅</v>
      </c>
    </row>
    <row r="281" spans="1:105" ht="204" x14ac:dyDescent="0.2">
      <c r="A281"/>
      <c r="B281" s="30"/>
      <c r="C281" s="49"/>
      <c r="D281" s="30"/>
      <c r="E281" s="30"/>
      <c r="F281" s="30"/>
      <c r="G281" s="30"/>
      <c r="H281" s="26"/>
      <c r="I281" s="30"/>
      <c r="J281" s="30"/>
      <c r="K281" s="30"/>
      <c r="L281" s="8"/>
      <c r="M281" s="30"/>
      <c r="N281" s="30"/>
      <c r="O281" s="30"/>
      <c r="P281" s="30"/>
      <c r="Q281" s="30"/>
      <c r="R281" s="30"/>
      <c r="S281" s="38">
        <f t="shared" si="116"/>
        <v>-1.6666666666666696</v>
      </c>
      <c r="T281" s="78">
        <f t="shared" ref="T281:T312" si="136">IF(
    LEFT($D$266,1) ="T",
    _xlfn.T.DIST(S281, $C$266-1, FALSE),
    _xlfn.NORM.S.DIST(S281, FALSE)
)</f>
        <v>0.10029608984947766</v>
      </c>
      <c r="U281" s="78" t="e" cm="1">
        <f t="array" ref="U281">_xlfn.IFS(
    FALSE, N("Check if X1 shading is ON"),
    $U$247&lt;&gt;"x", NA(),
    FALSE, N("Check if case is 'LEFT' and x axis value less than z score"),
    AND($F$266 = "LEFT", $S281 &lt; IF($J$266="", 0, $J$266)), $T281,
    FALSE, N("Check if case is 'RIGHT' and x axis value greater than z score"),
    AND($F$266 = "RIGHT", $S281 &gt; IF($J$266="", 0, $J$266)), $T281,
    FALSE, N("Check if case is 'TWO' and both directions"),
    AND(
        $F$266 = "TWO",
        OR($S281 &lt; -ABS($J$266), $S281 &gt; ABS($J$267))
    ), $T281,
    FALSE, N("Default case: Return NA()"),
    TRUE, NA()
)</f>
        <v>#N/A</v>
      </c>
      <c r="V281" s="78" t="e" cm="1">
        <f t="array" ref="V281">_xlfn.IFS(
    FALSE, N("Check if X1 shading is ON"),
    $U$247&lt;&gt;"x", NA(),
    FALSE, N("Check if case is 'LEFT' and x axis value less than z score"),
    AND($F$267 = "LEFT", $S281 &lt; IF($J$267="", 0, $J$267)), $T281,
    FALSE, N("Check if case is 'RIGHT' and x axis value greater than z score"),
    AND($F$267 = "RIGHT", $S281 &gt; IF($J$267="", 0, $J$267)), $T281,
    FALSE, N("Default case: Return NA()"),
    TRUE, NA()
)</f>
        <v>#N/A</v>
      </c>
      <c r="W281" s="78" t="e" cm="1">
        <f t="array" ref="W281">_xlfn.IFS(
    FALSE, N("Check if X1 shading is ON"),
    $W$247&lt;&gt;"x", NA(),
    FALSE, N("Check if case is 'LEFT' and x axis value less than z score"),
    AND($F$270 = "LEFT", $S281 &lt; IF($J$270="", 0, $J$270)), $T281,
    FALSE, N("Check if case is 'RIGHT' and x axis value greater than z score"),
    AND($F$270 = "RIGHT", $S281 &gt; IF($J$270="", 0, $J$270)), $T281,
    FALSE, N("Check if case is 'TWO' and both directions"),
    AND(
        $F$270 = "TWO",
        OR($S281 &lt; -ABS($J$270), $S281 &gt; ABS($J$270))
    ), $T281,
    FALSE, N("Default case: Return NA()"),
    TRUE, NA()
)</f>
        <v>#N/A</v>
      </c>
      <c r="X281" s="30"/>
      <c r="Y281" s="66">
        <v>1.1666666666666643</v>
      </c>
      <c r="Z281" s="66">
        <v>8.6000000000000007E-2</v>
      </c>
      <c r="AA281" s="66">
        <f t="shared" si="132"/>
        <v>8.6000000000000007E-2</v>
      </c>
      <c r="AB281" s="66" t="str">
        <f t="shared" si="133"/>
        <v>x̅</v>
      </c>
      <c r="CA281" s="30"/>
      <c r="CB281" s="71">
        <f>CM266</f>
        <v>0</v>
      </c>
      <c r="CC281" s="72">
        <v>0.49</v>
      </c>
      <c r="CD281" s="50">
        <v>-3.5</v>
      </c>
      <c r="CE281" s="58" t="e">
        <f>IF(
    $CB$281="x",
    CC281,
    NA()
)</f>
        <v>#N/A</v>
      </c>
      <c r="CF281" s="73" t="str" cm="1">
        <f t="array" ref="CF281">_xlfn.IFS($CC$267="normal pop",CF283,$CC$267="normal x̅",CF284,$CC$267="T x̅",CF285,TRUE,"")</f>
        <v xml:space="preserve"> x̅ to P( x̅)
σ̂(x̅) = s/√n
t = ( x̅ -μ) / σ̂(x̅)
⟵ P( x̅) = P(t) = t.dist(t, df, true)
⟶ P( x̅) = P(t) = t.dist.rt(t, df, true)</v>
      </c>
      <c r="CG281" s="72">
        <v>0.49</v>
      </c>
      <c r="CH281" s="50">
        <v>3.5</v>
      </c>
      <c r="CI281" s="50" t="e">
        <f>IF(
    $CB$281="x",
    CG281,
    NA()
)</f>
        <v>#N/A</v>
      </c>
      <c r="CJ281" s="73" t="str" cm="1">
        <f t="array" ref="CJ281">_xlfn.IFS($CC$267="normal pop",CJ283,$CC$267="normal x̅",CJ284,$CC$267="T x̅",CJ285,TRUE,"")</f>
        <v>P( x̅) to  x̅
σ̂(x̅) = s/√n
⟵ t = t.inv(P( x̅), df)
⟶ t = t.inv(1-P( x̅), df)
 x̅ = t * σ̂(x̅) + μ</v>
      </c>
      <c r="CK281" s="8"/>
      <c r="CL281" s="30"/>
      <c r="CM281" s="8"/>
      <c r="CN281" s="8"/>
      <c r="CO281" s="30"/>
      <c r="CP281" s="30"/>
      <c r="CQ281" s="30"/>
      <c r="CR281" s="38">
        <f t="shared" si="119"/>
        <v>-1.7083333333333364</v>
      </c>
      <c r="CS281" s="78">
        <f t="shared" si="117"/>
        <v>9.3868438952043831E-2</v>
      </c>
      <c r="CT281" s="78" t="e" cm="1">
        <f t="array" ref="CT281">_xlfn.IFS(
    FALSE, N("Check if X1 shading is ON"),
    $CT$248&lt;&gt;"x", NA(),
    FALSE, N("Check if case is 'LEFT' and x axis value less than z score"),
    AND($CE$267 = "LEFT", $CR281 &lt; IF($CI$267="", 0, $CI$267)), $CS281,
    FALSE, N("Check if case is 'RIGHT' and x axis value greater than z score"),
    AND($CE$267 = "RIGHT", $CR281 &gt; IF($CI$267="", 0, $CI$267)), $CS281,
    FALSE, N("Check if case is 'TWO' and both directions"),
    AND(
        $CE$267 = "TWO",
        OR($CR281 &lt; -ABS($CI$267), $CR281 &gt; ABS($CI$268))
    ), $CS281,
    FALSE, N("Default case: Return NA()"),
    TRUE, NA()
)</f>
        <v>#N/A</v>
      </c>
      <c r="CU281" s="78" t="e" cm="1">
        <f t="array" ref="CU281">_xlfn.IFS(
    FALSE, N("Check if X1 shading is ON"),
    $CT$248&lt;&gt;"x", NA(),
    FALSE, N("Check if case is 'LEFT' and x axis value less than z score"),
    AND($CE$268 = "LEFT", $CR281 &lt; IF($CI$268="", 0, $CI$268)), $CS281,
    FALSE, N("Check if case is 'RIGHT' and x axis value greater than z score"),
    AND($CE$268 = "RIGHT", $CR281 &gt; IF($CI$268="", 0, $CI$268)), $CS281,
    FALSE, N("Default case: Return NA()"),
    TRUE, NA()
)</f>
        <v>#N/A</v>
      </c>
      <c r="CV281" s="78" t="e" cm="1">
        <f t="array" ref="CV281">_xlfn.IFS(
    FALSE, N("Check if X1 shading is ON"),
    $CV$248&lt;&gt;"x", NA(),
    FALSE, N("Check if case is 'LEFT' and x axis value less than z score"),
    AND($CE$271 = "LEFT", $CR281 &lt; IF($CI$271="", 0, $CI$271)), $CS281,
    FALSE, N("Check if case is 'RIGHT' and x axis value greater than z score"),
    AND($CE$271 = "RIGHT", $CR281 &gt; IF($CI$271="", 0, $CI$271)), $CS281,
    FALSE, N("Check if case is 'TWO' and both directions"),
    AND(
        $CE$271 = "TWO",
        OR($CR281 &lt; -ABS($CI$271), $CR281 &gt; ABS($CI$271))
    ), $CS281,
    FALSE, N("Default case: Return NA()"),
    TRUE, NA()
)</f>
        <v>#N/A</v>
      </c>
      <c r="CW281" s="30"/>
      <c r="CX281" s="66">
        <v>0.83333333333333093</v>
      </c>
      <c r="CY281" s="66">
        <v>8.6000000000000007E-2</v>
      </c>
      <c r="CZ281" s="66">
        <f t="shared" si="134"/>
        <v>8.6000000000000007E-2</v>
      </c>
      <c r="DA281" s="66" t="str">
        <f t="shared" si="135"/>
        <v>x̅</v>
      </c>
    </row>
    <row r="282" spans="1:105" ht="153" x14ac:dyDescent="0.2">
      <c r="A282"/>
      <c r="B282" s="30"/>
      <c r="C282" s="26"/>
      <c r="D282" s="66"/>
      <c r="E282" s="66"/>
      <c r="F282" s="49" t="s">
        <v>10</v>
      </c>
      <c r="G282" s="73" t="s">
        <v>66</v>
      </c>
      <c r="H282" s="26"/>
      <c r="I282" s="30"/>
      <c r="J282" s="26"/>
      <c r="K282" s="73" t="s">
        <v>67</v>
      </c>
      <c r="L282" s="8"/>
      <c r="M282" s="30"/>
      <c r="N282" s="30"/>
      <c r="O282" s="30"/>
      <c r="P282" s="30"/>
      <c r="Q282" s="30"/>
      <c r="R282" s="30"/>
      <c r="S282" s="38">
        <f t="shared" ref="S282:S313" si="137">S281+$R$251</f>
        <v>-1.6250000000000029</v>
      </c>
      <c r="T282" s="78">
        <f t="shared" si="136"/>
        <v>0.10701904071054116</v>
      </c>
      <c r="U282" s="78" t="e" cm="1">
        <f t="array" ref="U282">_xlfn.IFS(
    FALSE, N("Check if X1 shading is ON"),
    $U$247&lt;&gt;"x", NA(),
    FALSE, N("Check if case is 'LEFT' and x axis value less than z score"),
    AND($F$266 = "LEFT", $S282 &lt; IF($J$266="", 0, $J$266)), $T282,
    FALSE, N("Check if case is 'RIGHT' and x axis value greater than z score"),
    AND($F$266 = "RIGHT", $S282 &gt; IF($J$266="", 0, $J$266)), $T282,
    FALSE, N("Check if case is 'TWO' and both directions"),
    AND(
        $F$266 = "TWO",
        OR($S282 &lt; -ABS($J$266), $S282 &gt; ABS($J$267))
    ), $T282,
    FALSE, N("Default case: Return NA()"),
    TRUE, NA()
)</f>
        <v>#N/A</v>
      </c>
      <c r="V282" s="78" t="e" cm="1">
        <f t="array" ref="V282">_xlfn.IFS(
    FALSE, N("Check if X1 shading is ON"),
    $U$247&lt;&gt;"x", NA(),
    FALSE, N("Check if case is 'LEFT' and x axis value less than z score"),
    AND($F$267 = "LEFT", $S282 &lt; IF($J$267="", 0, $J$267)), $T282,
    FALSE, N("Check if case is 'RIGHT' and x axis value greater than z score"),
    AND($F$267 = "RIGHT", $S282 &gt; IF($J$267="", 0, $J$267)), $T282,
    FALSE, N("Default case: Return NA()"),
    TRUE, NA()
)</f>
        <v>#N/A</v>
      </c>
      <c r="W282" s="78" t="e" cm="1">
        <f t="array" ref="W282">_xlfn.IFS(
    FALSE, N("Check if X1 shading is ON"),
    $W$247&lt;&gt;"x", NA(),
    FALSE, N("Check if case is 'LEFT' and x axis value less than z score"),
    AND($F$270 = "LEFT", $S282 &lt; IF($J$270="", 0, $J$270)), $T282,
    FALSE, N("Check if case is 'RIGHT' and x axis value greater than z score"),
    AND($F$270 = "RIGHT", $S282 &gt; IF($J$270="", 0, $J$270)), $T282,
    FALSE, N("Check if case is 'TWO' and both directions"),
    AND(
        $F$270 = "TWO",
        OR($S282 &lt; -ABS($J$270), $S282 &gt; ABS($J$270))
    ), $T282,
    FALSE, N("Default case: Return NA()"),
    TRUE, NA()
)</f>
        <v>#N/A</v>
      </c>
      <c r="X282" s="30"/>
      <c r="Y282" s="66">
        <v>1.3333333333333313</v>
      </c>
      <c r="Z282" s="66">
        <v>8.6000000000000007E-2</v>
      </c>
      <c r="AA282" s="66">
        <f t="shared" si="132"/>
        <v>8.6000000000000007E-2</v>
      </c>
      <c r="AB282" s="66" t="str">
        <f t="shared" si="133"/>
        <v>x̅</v>
      </c>
      <c r="CA282" s="30"/>
      <c r="CB282" s="49"/>
      <c r="CC282" s="30"/>
      <c r="CD282" s="30"/>
      <c r="CE282" s="30"/>
      <c r="CF282" s="30"/>
      <c r="CG282" s="26"/>
      <c r="CH282" s="30"/>
      <c r="CI282" s="30"/>
      <c r="CJ282" s="30"/>
      <c r="CK282" s="8"/>
      <c r="CL282" s="30"/>
      <c r="CM282" s="30"/>
      <c r="CN282" s="30"/>
      <c r="CO282" s="30"/>
      <c r="CP282" s="30"/>
      <c r="CQ282" s="30"/>
      <c r="CR282" s="38">
        <f t="shared" si="119"/>
        <v>-1.6666666666666696</v>
      </c>
      <c r="CS282" s="78">
        <f t="shared" ref="CS282:CS313" si="138">IF(
    LEFT($CC$267,1) ="T",
    _xlfn.T.DIST(CR282, $CB$267-1, FALSE),
    _xlfn.NORM.S.DIST(CR282, FALSE)
)</f>
        <v>0.10029608984947766</v>
      </c>
      <c r="CT282" s="78" t="e" cm="1">
        <f t="array" ref="CT282">_xlfn.IFS(
    FALSE, N("Check if X1 shading is ON"),
    $CT$248&lt;&gt;"x", NA(),
    FALSE, N("Check if case is 'LEFT' and x axis value less than z score"),
    AND($CE$267 = "LEFT", $CR282 &lt; IF($CI$267="", 0, $CI$267)), $CS282,
    FALSE, N("Check if case is 'RIGHT' and x axis value greater than z score"),
    AND($CE$267 = "RIGHT", $CR282 &gt; IF($CI$267="", 0, $CI$267)), $CS282,
    FALSE, N("Check if case is 'TWO' and both directions"),
    AND(
        $CE$267 = "TWO",
        OR($CR282 &lt; -ABS($CI$267), $CR282 &gt; ABS($CI$268))
    ), $CS282,
    FALSE, N("Default case: Return NA()"),
    TRUE, NA()
)</f>
        <v>#N/A</v>
      </c>
      <c r="CU282" s="78" t="e" cm="1">
        <f t="array" ref="CU282">_xlfn.IFS(
    FALSE, N("Check if X1 shading is ON"),
    $CT$248&lt;&gt;"x", NA(),
    FALSE, N("Check if case is 'LEFT' and x axis value less than z score"),
    AND($CE$268 = "LEFT", $CR282 &lt; IF($CI$268="", 0, $CI$268)), $CS282,
    FALSE, N("Check if case is 'RIGHT' and x axis value greater than z score"),
    AND($CE$268 = "RIGHT", $CR282 &gt; IF($CI$268="", 0, $CI$268)), $CS282,
    FALSE, N("Default case: Return NA()"),
    TRUE, NA()
)</f>
        <v>#N/A</v>
      </c>
      <c r="CV282" s="78" t="e" cm="1">
        <f t="array" ref="CV282">_xlfn.IFS(
    FALSE, N("Check if X1 shading is ON"),
    $CV$248&lt;&gt;"x", NA(),
    FALSE, N("Check if case is 'LEFT' and x axis value less than z score"),
    AND($CE$271 = "LEFT", $CR282 &lt; IF($CI$271="", 0, $CI$271)), $CS282,
    FALSE, N("Check if case is 'RIGHT' and x axis value greater than z score"),
    AND($CE$271 = "RIGHT", $CR282 &gt; IF($CI$271="", 0, $CI$271)), $CS282,
    FALSE, N("Check if case is 'TWO' and both directions"),
    AND(
        $CE$271 = "TWO",
        OR($CR282 &lt; -ABS($CI$271), $CR282 &gt; ABS($CI$271))
    ), $CS282,
    FALSE, N("Default case: Return NA()"),
    TRUE, NA()
)</f>
        <v>#N/A</v>
      </c>
      <c r="CW282" s="30"/>
      <c r="CX282" s="66">
        <v>1.1666666666666643</v>
      </c>
      <c r="CY282" s="66">
        <v>8.6000000000000007E-2</v>
      </c>
      <c r="CZ282" s="66">
        <f t="shared" si="134"/>
        <v>8.6000000000000007E-2</v>
      </c>
      <c r="DA282" s="66" t="str">
        <f t="shared" si="135"/>
        <v>x̅</v>
      </c>
    </row>
    <row r="283" spans="1:105" ht="204" x14ac:dyDescent="0.2">
      <c r="A283"/>
      <c r="B283" s="30"/>
      <c r="C283" s="26"/>
      <c r="D283" s="66"/>
      <c r="E283" s="66"/>
      <c r="F283" s="49" t="s">
        <v>3</v>
      </c>
      <c r="G283" s="73" t="s">
        <v>64</v>
      </c>
      <c r="H283" s="26"/>
      <c r="I283" s="30"/>
      <c r="J283" s="26"/>
      <c r="K283" s="73" t="s">
        <v>65</v>
      </c>
      <c r="L283" s="8"/>
      <c r="M283" s="30"/>
      <c r="N283" s="30"/>
      <c r="O283" s="30"/>
      <c r="P283" s="30"/>
      <c r="Q283" s="30"/>
      <c r="R283" s="30"/>
      <c r="S283" s="38">
        <f t="shared" si="137"/>
        <v>-1.5833333333333361</v>
      </c>
      <c r="T283" s="78">
        <f t="shared" si="136"/>
        <v>0.11403615082117972</v>
      </c>
      <c r="U283" s="78" t="e" cm="1">
        <f t="array" ref="U283">_xlfn.IFS(
    FALSE, N("Check if X1 shading is ON"),
    $U$247&lt;&gt;"x", NA(),
    FALSE, N("Check if case is 'LEFT' and x axis value less than z score"),
    AND($F$266 = "LEFT", $S283 &lt; IF($J$266="", 0, $J$266)), $T283,
    FALSE, N("Check if case is 'RIGHT' and x axis value greater than z score"),
    AND($F$266 = "RIGHT", $S283 &gt; IF($J$266="", 0, $J$266)), $T283,
    FALSE, N("Check if case is 'TWO' and both directions"),
    AND(
        $F$266 = "TWO",
        OR($S283 &lt; -ABS($J$266), $S283 &gt; ABS($J$267))
    ), $T283,
    FALSE, N("Default case: Return NA()"),
    TRUE, NA()
)</f>
        <v>#N/A</v>
      </c>
      <c r="V283" s="78" t="e" cm="1">
        <f t="array" ref="V283">_xlfn.IFS(
    FALSE, N("Check if X1 shading is ON"),
    $U$247&lt;&gt;"x", NA(),
    FALSE, N("Check if case is 'LEFT' and x axis value less than z score"),
    AND($F$267 = "LEFT", $S283 &lt; IF($J$267="", 0, $J$267)), $T283,
    FALSE, N("Check if case is 'RIGHT' and x axis value greater than z score"),
    AND($F$267 = "RIGHT", $S283 &gt; IF($J$267="", 0, $J$267)), $T283,
    FALSE, N("Default case: Return NA()"),
    TRUE, NA()
)</f>
        <v>#N/A</v>
      </c>
      <c r="W283" s="78" t="e" cm="1">
        <f t="array" ref="W283">_xlfn.IFS(
    FALSE, N("Check if X1 shading is ON"),
    $W$247&lt;&gt;"x", NA(),
    FALSE, N("Check if case is 'LEFT' and x axis value less than z score"),
    AND($F$270 = "LEFT", $S283 &lt; IF($J$270="", 0, $J$270)), $T283,
    FALSE, N("Check if case is 'RIGHT' and x axis value greater than z score"),
    AND($F$270 = "RIGHT", $S283 &gt; IF($J$270="", 0, $J$270)), $T283,
    FALSE, N("Check if case is 'TWO' and both directions"),
    AND(
        $F$270 = "TWO",
        OR($S283 &lt; -ABS($J$270), $S283 &gt; ABS($J$270))
    ), $T283,
    FALSE, N("Default case: Return NA()"),
    TRUE, NA()
)</f>
        <v>#N/A</v>
      </c>
      <c r="X283" s="30"/>
      <c r="Y283" s="66">
        <v>1.4999999999999982</v>
      </c>
      <c r="Z283" s="66">
        <v>8.6000000000000007E-2</v>
      </c>
      <c r="AA283" s="66">
        <f t="shared" si="132"/>
        <v>8.6000000000000007E-2</v>
      </c>
      <c r="AB283" s="66" t="str">
        <f t="shared" si="133"/>
        <v>x̅</v>
      </c>
      <c r="CA283" s="30"/>
      <c r="CB283" s="26"/>
      <c r="CC283" s="66"/>
      <c r="CD283" s="66"/>
      <c r="CE283" s="49" t="s">
        <v>10</v>
      </c>
      <c r="CF283" s="73" t="s">
        <v>66</v>
      </c>
      <c r="CG283" s="26"/>
      <c r="CH283" s="30"/>
      <c r="CI283" s="26"/>
      <c r="CJ283" s="73" t="s">
        <v>67</v>
      </c>
      <c r="CK283" s="8"/>
      <c r="CL283" s="30"/>
      <c r="CM283" s="30"/>
      <c r="CN283" s="30"/>
      <c r="CO283" s="30"/>
      <c r="CP283" s="30"/>
      <c r="CQ283" s="30"/>
      <c r="CR283" s="38">
        <f t="shared" ref="CR283:CR314" si="139">CR282+$CQ$252</f>
        <v>-1.6250000000000029</v>
      </c>
      <c r="CS283" s="78">
        <f t="shared" si="138"/>
        <v>0.10701904071054116</v>
      </c>
      <c r="CT283" s="78" t="e" cm="1">
        <f t="array" ref="CT283">_xlfn.IFS(
    FALSE, N("Check if X1 shading is ON"),
    $CT$248&lt;&gt;"x", NA(),
    FALSE, N("Check if case is 'LEFT' and x axis value less than z score"),
    AND($CE$267 = "LEFT", $CR283 &lt; IF($CI$267="", 0, $CI$267)), $CS283,
    FALSE, N("Check if case is 'RIGHT' and x axis value greater than z score"),
    AND($CE$267 = "RIGHT", $CR283 &gt; IF($CI$267="", 0, $CI$267)), $CS283,
    FALSE, N("Check if case is 'TWO' and both directions"),
    AND(
        $CE$267 = "TWO",
        OR($CR283 &lt; -ABS($CI$267), $CR283 &gt; ABS($CI$268))
    ), $CS283,
    FALSE, N("Default case: Return NA()"),
    TRUE, NA()
)</f>
        <v>#N/A</v>
      </c>
      <c r="CU283" s="78" t="e" cm="1">
        <f t="array" ref="CU283">_xlfn.IFS(
    FALSE, N("Check if X1 shading is ON"),
    $CT$248&lt;&gt;"x", NA(),
    FALSE, N("Check if case is 'LEFT' and x axis value less than z score"),
    AND($CE$268 = "LEFT", $CR283 &lt; IF($CI$268="", 0, $CI$268)), $CS283,
    FALSE, N("Check if case is 'RIGHT' and x axis value greater than z score"),
    AND($CE$268 = "RIGHT", $CR283 &gt; IF($CI$268="", 0, $CI$268)), $CS283,
    FALSE, N("Default case: Return NA()"),
    TRUE, NA()
)</f>
        <v>#N/A</v>
      </c>
      <c r="CV283" s="78" t="e" cm="1">
        <f t="array" ref="CV283">_xlfn.IFS(
    FALSE, N("Check if X1 shading is ON"),
    $CV$248&lt;&gt;"x", NA(),
    FALSE, N("Check if case is 'LEFT' and x axis value less than z score"),
    AND($CE$271 = "LEFT", $CR283 &lt; IF($CI$271="", 0, $CI$271)), $CS283,
    FALSE, N("Check if case is 'RIGHT' and x axis value greater than z score"),
    AND($CE$271 = "RIGHT", $CR283 &gt; IF($CI$271="", 0, $CI$271)), $CS283,
    FALSE, N("Check if case is 'TWO' and both directions"),
    AND(
        $CE$271 = "TWO",
        OR($CR283 &lt; -ABS($CI$271), $CR283 &gt; ABS($CI$271))
    ), $CS283,
    FALSE, N("Default case: Return NA()"),
    TRUE, NA()
)</f>
        <v>#N/A</v>
      </c>
      <c r="CW283" s="30"/>
      <c r="CX283" s="66">
        <v>1.3333333333333313</v>
      </c>
      <c r="CY283" s="66">
        <v>8.6000000000000007E-2</v>
      </c>
      <c r="CZ283" s="66">
        <f t="shared" si="134"/>
        <v>8.6000000000000007E-2</v>
      </c>
      <c r="DA283" s="66" t="str">
        <f t="shared" si="135"/>
        <v>x̅</v>
      </c>
    </row>
    <row r="284" spans="1:105" ht="204" x14ac:dyDescent="0.2">
      <c r="A284"/>
      <c r="B284" s="30"/>
      <c r="C284" s="30"/>
      <c r="D284" s="30"/>
      <c r="E284" s="30"/>
      <c r="F284" s="49" t="s">
        <v>6</v>
      </c>
      <c r="G284" s="73" t="s">
        <v>58</v>
      </c>
      <c r="H284" s="30"/>
      <c r="I284" s="30"/>
      <c r="J284" s="30"/>
      <c r="K284" s="73" t="s">
        <v>57</v>
      </c>
      <c r="L284" s="8"/>
      <c r="M284" s="30"/>
      <c r="N284" s="30"/>
      <c r="O284" s="30"/>
      <c r="P284" s="30"/>
      <c r="Q284" s="30"/>
      <c r="R284" s="30"/>
      <c r="S284" s="38">
        <f t="shared" si="137"/>
        <v>-1.5416666666666694</v>
      </c>
      <c r="T284" s="78">
        <f t="shared" si="136"/>
        <v>0.12134457913044903</v>
      </c>
      <c r="U284" s="78" t="e" cm="1">
        <f t="array" ref="U284">_xlfn.IFS(
    FALSE, N("Check if X1 shading is ON"),
    $U$247&lt;&gt;"x", NA(),
    FALSE, N("Check if case is 'LEFT' and x axis value less than z score"),
    AND($F$266 = "LEFT", $S284 &lt; IF($J$266="", 0, $J$266)), $T284,
    FALSE, N("Check if case is 'RIGHT' and x axis value greater than z score"),
    AND($F$266 = "RIGHT", $S284 &gt; IF($J$266="", 0, $J$266)), $T284,
    FALSE, N("Check if case is 'TWO' and both directions"),
    AND(
        $F$266 = "TWO",
        OR($S284 &lt; -ABS($J$266), $S284 &gt; ABS($J$267))
    ), $T284,
    FALSE, N("Default case: Return NA()"),
    TRUE, NA()
)</f>
        <v>#N/A</v>
      </c>
      <c r="V284" s="78" t="e" cm="1">
        <f t="array" ref="V284">_xlfn.IFS(
    FALSE, N("Check if X1 shading is ON"),
    $U$247&lt;&gt;"x", NA(),
    FALSE, N("Check if case is 'LEFT' and x axis value less than z score"),
    AND($F$267 = "LEFT", $S284 &lt; IF($J$267="", 0, $J$267)), $T284,
    FALSE, N("Check if case is 'RIGHT' and x axis value greater than z score"),
    AND($F$267 = "RIGHT", $S284 &gt; IF($J$267="", 0, $J$267)), $T284,
    FALSE, N("Default case: Return NA()"),
    TRUE, NA()
)</f>
        <v>#N/A</v>
      </c>
      <c r="W284" s="78" t="e" cm="1">
        <f t="array" ref="W284">_xlfn.IFS(
    FALSE, N("Check if X1 shading is ON"),
    $W$247&lt;&gt;"x", NA(),
    FALSE, N("Check if case is 'LEFT' and x axis value less than z score"),
    AND($F$270 = "LEFT", $S284 &lt; IF($J$270="", 0, $J$270)), $T284,
    FALSE, N("Check if case is 'RIGHT' and x axis value greater than z score"),
    AND($F$270 = "RIGHT", $S284 &gt; IF($J$270="", 0, $J$270)), $T284,
    FALSE, N("Check if case is 'TWO' and both directions"),
    AND(
        $F$270 = "TWO",
        OR($S284 &lt; -ABS($J$270), $S284 &gt; ABS($J$270))
    ), $T284,
    FALSE, N("Default case: Return NA()"),
    TRUE, NA()
)</f>
        <v>#N/A</v>
      </c>
      <c r="X284" s="30"/>
      <c r="Y284" s="66">
        <v>1.6666666666666652</v>
      </c>
      <c r="Z284" s="66">
        <v>8.6000000000000007E-2</v>
      </c>
      <c r="AA284" s="66">
        <f t="shared" si="132"/>
        <v>8.6000000000000007E-2</v>
      </c>
      <c r="AB284" s="66" t="str">
        <f t="shared" si="133"/>
        <v>x̅</v>
      </c>
      <c r="CA284" s="30"/>
      <c r="CB284" s="26"/>
      <c r="CC284" s="66"/>
      <c r="CD284" s="66"/>
      <c r="CE284" s="49" t="s">
        <v>3</v>
      </c>
      <c r="CF284" s="73" t="s">
        <v>64</v>
      </c>
      <c r="CG284" s="26"/>
      <c r="CH284" s="30"/>
      <c r="CI284" s="26"/>
      <c r="CJ284" s="73" t="s">
        <v>65</v>
      </c>
      <c r="CK284" s="8"/>
      <c r="CL284" s="30"/>
      <c r="CM284" s="30"/>
      <c r="CN284" s="30"/>
      <c r="CO284" s="30"/>
      <c r="CP284" s="30"/>
      <c r="CQ284" s="30"/>
      <c r="CR284" s="38">
        <f t="shared" si="139"/>
        <v>-1.5833333333333361</v>
      </c>
      <c r="CS284" s="78">
        <f t="shared" si="138"/>
        <v>0.11403615082117972</v>
      </c>
      <c r="CT284" s="78" t="e" cm="1">
        <f t="array" ref="CT284">_xlfn.IFS(
    FALSE, N("Check if X1 shading is ON"),
    $CT$248&lt;&gt;"x", NA(),
    FALSE, N("Check if case is 'LEFT' and x axis value less than z score"),
    AND($CE$267 = "LEFT", $CR284 &lt; IF($CI$267="", 0, $CI$267)), $CS284,
    FALSE, N("Check if case is 'RIGHT' and x axis value greater than z score"),
    AND($CE$267 = "RIGHT", $CR284 &gt; IF($CI$267="", 0, $CI$267)), $CS284,
    FALSE, N("Check if case is 'TWO' and both directions"),
    AND(
        $CE$267 = "TWO",
        OR($CR284 &lt; -ABS($CI$267), $CR284 &gt; ABS($CI$268))
    ), $CS284,
    FALSE, N("Default case: Return NA()"),
    TRUE, NA()
)</f>
        <v>#N/A</v>
      </c>
      <c r="CU284" s="78" t="e" cm="1">
        <f t="array" ref="CU284">_xlfn.IFS(
    FALSE, N("Check if X1 shading is ON"),
    $CT$248&lt;&gt;"x", NA(),
    FALSE, N("Check if case is 'LEFT' and x axis value less than z score"),
    AND($CE$268 = "LEFT", $CR284 &lt; IF($CI$268="", 0, $CI$268)), $CS284,
    FALSE, N("Check if case is 'RIGHT' and x axis value greater than z score"),
    AND($CE$268 = "RIGHT", $CR284 &gt; IF($CI$268="", 0, $CI$268)), $CS284,
    FALSE, N("Default case: Return NA()"),
    TRUE, NA()
)</f>
        <v>#N/A</v>
      </c>
      <c r="CV284" s="78" t="e" cm="1">
        <f t="array" ref="CV284">_xlfn.IFS(
    FALSE, N("Check if X1 shading is ON"),
    $CV$248&lt;&gt;"x", NA(),
    FALSE, N("Check if case is 'LEFT' and x axis value less than z score"),
    AND($CE$271 = "LEFT", $CR284 &lt; IF($CI$271="", 0, $CI$271)), $CS284,
    FALSE, N("Check if case is 'RIGHT' and x axis value greater than z score"),
    AND($CE$271 = "RIGHT", $CR284 &gt; IF($CI$271="", 0, $CI$271)), $CS284,
    FALSE, N("Check if case is 'TWO' and both directions"),
    AND(
        $CE$271 = "TWO",
        OR($CR284 &lt; -ABS($CI$271), $CR284 &gt; ABS($CI$271))
    ), $CS284,
    FALSE, N("Default case: Return NA()"),
    TRUE, NA()
)</f>
        <v>#N/A</v>
      </c>
      <c r="CW284" s="30"/>
      <c r="CX284" s="66">
        <v>1.4999999999999982</v>
      </c>
      <c r="CY284" s="66">
        <v>8.6000000000000007E-2</v>
      </c>
      <c r="CZ284" s="66">
        <f t="shared" si="134"/>
        <v>8.6000000000000007E-2</v>
      </c>
      <c r="DA284" s="66" t="str">
        <f t="shared" si="135"/>
        <v>x̅</v>
      </c>
    </row>
    <row r="285" spans="1:105" ht="204" x14ac:dyDescent="0.2">
      <c r="A285"/>
      <c r="B285" s="30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30"/>
      <c r="N285" s="30"/>
      <c r="O285" s="30"/>
      <c r="P285" s="30"/>
      <c r="Q285" s="30"/>
      <c r="R285" s="30"/>
      <c r="S285" s="38">
        <f t="shared" si="137"/>
        <v>-1.5000000000000027</v>
      </c>
      <c r="T285" s="78">
        <f t="shared" si="136"/>
        <v>0.12893966337578489</v>
      </c>
      <c r="U285" s="78" t="e" cm="1">
        <f t="array" ref="U285">_xlfn.IFS(
    FALSE, N("Check if X1 shading is ON"),
    $U$247&lt;&gt;"x", NA(),
    FALSE, N("Check if case is 'LEFT' and x axis value less than z score"),
    AND($F$266 = "LEFT", $S285 &lt; IF($J$266="", 0, $J$266)), $T285,
    FALSE, N("Check if case is 'RIGHT' and x axis value greater than z score"),
    AND($F$266 = "RIGHT", $S285 &gt; IF($J$266="", 0, $J$266)), $T285,
    FALSE, N("Check if case is 'TWO' and both directions"),
    AND(
        $F$266 = "TWO",
        OR($S285 &lt; -ABS($J$266), $S285 &gt; ABS($J$267))
    ), $T285,
    FALSE, N("Default case: Return NA()"),
    TRUE, NA()
)</f>
        <v>#N/A</v>
      </c>
      <c r="V285" s="78" t="e" cm="1">
        <f t="array" ref="V285">_xlfn.IFS(
    FALSE, N("Check if X1 shading is ON"),
    $U$247&lt;&gt;"x", NA(),
    FALSE, N("Check if case is 'LEFT' and x axis value less than z score"),
    AND($F$267 = "LEFT", $S285 &lt; IF($J$267="", 0, $J$267)), $T285,
    FALSE, N("Check if case is 'RIGHT' and x axis value greater than z score"),
    AND($F$267 = "RIGHT", $S285 &gt; IF($J$267="", 0, $J$267)), $T285,
    FALSE, N("Default case: Return NA()"),
    TRUE, NA()
)</f>
        <v>#N/A</v>
      </c>
      <c r="W285" s="78" t="e" cm="1">
        <f t="array" ref="W285">_xlfn.IFS(
    FALSE, N("Check if X1 shading is ON"),
    $W$247&lt;&gt;"x", NA(),
    FALSE, N("Check if case is 'LEFT' and x axis value less than z score"),
    AND($F$270 = "LEFT", $S285 &lt; IF($J$270="", 0, $J$270)), $T285,
    FALSE, N("Check if case is 'RIGHT' and x axis value greater than z score"),
    AND($F$270 = "RIGHT", $S285 &gt; IF($J$270="", 0, $J$270)), $T285,
    FALSE, N("Check if case is 'TWO' and both directions"),
    AND(
        $F$270 = "TWO",
        OR($S285 &lt; -ABS($J$270), $S285 &gt; ABS($J$270))
    ), $T285,
    FALSE, N("Default case: Return NA()"),
    TRUE, NA()
)</f>
        <v>#N/A</v>
      </c>
      <c r="X285" s="30"/>
      <c r="Y285" s="66">
        <v>-1.5000000000000027</v>
      </c>
      <c r="Z285" s="66">
        <v>0.11</v>
      </c>
      <c r="AA285" s="66">
        <f t="shared" si="132"/>
        <v>0.11</v>
      </c>
      <c r="AB285" s="66" t="str">
        <f t="shared" si="133"/>
        <v>x̅</v>
      </c>
      <c r="CA285" s="30"/>
      <c r="CB285" s="30"/>
      <c r="CC285" s="30"/>
      <c r="CD285" s="30"/>
      <c r="CE285" s="49" t="s">
        <v>6</v>
      </c>
      <c r="CF285" s="73" t="s">
        <v>58</v>
      </c>
      <c r="CG285" s="30"/>
      <c r="CH285" s="30"/>
      <c r="CI285" s="30"/>
      <c r="CJ285" s="73" t="s">
        <v>57</v>
      </c>
      <c r="CK285" s="8"/>
      <c r="CL285" s="30"/>
      <c r="CM285" s="30"/>
      <c r="CN285" s="30"/>
      <c r="CO285" s="30"/>
      <c r="CP285" s="30"/>
      <c r="CQ285" s="30"/>
      <c r="CR285" s="38">
        <f t="shared" si="139"/>
        <v>-1.5416666666666694</v>
      </c>
      <c r="CS285" s="78">
        <f t="shared" si="138"/>
        <v>0.12134457913044903</v>
      </c>
      <c r="CT285" s="78" t="e" cm="1">
        <f t="array" ref="CT285">_xlfn.IFS(
    FALSE, N("Check if X1 shading is ON"),
    $CT$248&lt;&gt;"x", NA(),
    FALSE, N("Check if case is 'LEFT' and x axis value less than z score"),
    AND($CE$267 = "LEFT", $CR285 &lt; IF($CI$267="", 0, $CI$267)), $CS285,
    FALSE, N("Check if case is 'RIGHT' and x axis value greater than z score"),
    AND($CE$267 = "RIGHT", $CR285 &gt; IF($CI$267="", 0, $CI$267)), $CS285,
    FALSE, N("Check if case is 'TWO' and both directions"),
    AND(
        $CE$267 = "TWO",
        OR($CR285 &lt; -ABS($CI$267), $CR285 &gt; ABS($CI$268))
    ), $CS285,
    FALSE, N("Default case: Return NA()"),
    TRUE, NA()
)</f>
        <v>#N/A</v>
      </c>
      <c r="CU285" s="78" t="e" cm="1">
        <f t="array" ref="CU285">_xlfn.IFS(
    FALSE, N("Check if X1 shading is ON"),
    $CT$248&lt;&gt;"x", NA(),
    FALSE, N("Check if case is 'LEFT' and x axis value less than z score"),
    AND($CE$268 = "LEFT", $CR285 &lt; IF($CI$268="", 0, $CI$268)), $CS285,
    FALSE, N("Check if case is 'RIGHT' and x axis value greater than z score"),
    AND($CE$268 = "RIGHT", $CR285 &gt; IF($CI$268="", 0, $CI$268)), $CS285,
    FALSE, N("Default case: Return NA()"),
    TRUE, NA()
)</f>
        <v>#N/A</v>
      </c>
      <c r="CV285" s="78" t="e" cm="1">
        <f t="array" ref="CV285">_xlfn.IFS(
    FALSE, N("Check if X1 shading is ON"),
    $CV$248&lt;&gt;"x", NA(),
    FALSE, N("Check if case is 'LEFT' and x axis value less than z score"),
    AND($CE$271 = "LEFT", $CR285 &lt; IF($CI$271="", 0, $CI$271)), $CS285,
    FALSE, N("Check if case is 'RIGHT' and x axis value greater than z score"),
    AND($CE$271 = "RIGHT", $CR285 &gt; IF($CI$271="", 0, $CI$271)), $CS285,
    FALSE, N("Check if case is 'TWO' and both directions"),
    AND(
        $CE$271 = "TWO",
        OR($CR285 &lt; -ABS($CI$271), $CR285 &gt; ABS($CI$271))
    ), $CS285,
    FALSE, N("Default case: Return NA()"),
    TRUE, NA()
)</f>
        <v>#N/A</v>
      </c>
      <c r="CW285" s="30"/>
      <c r="CX285" s="66">
        <v>1.6666666666666652</v>
      </c>
      <c r="CY285" s="66">
        <v>8.6000000000000007E-2</v>
      </c>
      <c r="CZ285" s="66">
        <f t="shared" si="134"/>
        <v>8.6000000000000007E-2</v>
      </c>
      <c r="DA285" s="66" t="str">
        <f t="shared" si="135"/>
        <v>x̅</v>
      </c>
    </row>
    <row r="286" spans="1:105" ht="16" x14ac:dyDescent="0.2">
      <c r="A286"/>
      <c r="B286" s="30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30"/>
      <c r="N286" s="30"/>
      <c r="O286" s="30"/>
      <c r="P286" s="30"/>
      <c r="Q286" s="30"/>
      <c r="R286" s="30"/>
      <c r="S286" s="38">
        <f t="shared" si="137"/>
        <v>-1.4583333333333359</v>
      </c>
      <c r="T286" s="78">
        <f t="shared" si="136"/>
        <v>0.13681480642300572</v>
      </c>
      <c r="U286" s="78" t="e" cm="1">
        <f t="array" ref="U286">_xlfn.IFS(
    FALSE, N("Check if X1 shading is ON"),
    $U$247&lt;&gt;"x", NA(),
    FALSE, N("Check if case is 'LEFT' and x axis value less than z score"),
    AND($F$266 = "LEFT", $S286 &lt; IF($J$266="", 0, $J$266)), $T286,
    FALSE, N("Check if case is 'RIGHT' and x axis value greater than z score"),
    AND($F$266 = "RIGHT", $S286 &gt; IF($J$266="", 0, $J$266)), $T286,
    FALSE, N("Check if case is 'TWO' and both directions"),
    AND(
        $F$266 = "TWO",
        OR($S286 &lt; -ABS($J$266), $S286 &gt; ABS($J$267))
    ), $T286,
    FALSE, N("Default case: Return NA()"),
    TRUE, NA()
)</f>
        <v>#N/A</v>
      </c>
      <c r="V286" s="78" t="e" cm="1">
        <f t="array" ref="V286">_xlfn.IFS(
    FALSE, N("Check if X1 shading is ON"),
    $U$247&lt;&gt;"x", NA(),
    FALSE, N("Check if case is 'LEFT' and x axis value less than z score"),
    AND($F$267 = "LEFT", $S286 &lt; IF($J$267="", 0, $J$267)), $T286,
    FALSE, N("Check if case is 'RIGHT' and x axis value greater than z score"),
    AND($F$267 = "RIGHT", $S286 &gt; IF($J$267="", 0, $J$267)), $T286,
    FALSE, N("Default case: Return NA()"),
    TRUE, NA()
)</f>
        <v>#N/A</v>
      </c>
      <c r="W286" s="78" t="e" cm="1">
        <f t="array" ref="W286">_xlfn.IFS(
    FALSE, N("Check if X1 shading is ON"),
    $W$247&lt;&gt;"x", NA(),
    FALSE, N("Check if case is 'LEFT' and x axis value less than z score"),
    AND($F$270 = "LEFT", $S286 &lt; IF($J$270="", 0, $J$270)), $T286,
    FALSE, N("Check if case is 'RIGHT' and x axis value greater than z score"),
    AND($F$270 = "RIGHT", $S286 &gt; IF($J$270="", 0, $J$270)), $T286,
    FALSE, N("Check if case is 'TWO' and both directions"),
    AND(
        $F$270 = "TWO",
        OR($S286 &lt; -ABS($J$270), $S286 &gt; ABS($J$270))
    ), $T286,
    FALSE, N("Default case: Return NA()"),
    TRUE, NA()
)</f>
        <v>#N/A</v>
      </c>
      <c r="X286" s="30"/>
      <c r="Y286" s="66">
        <v>-1.3333333333333357</v>
      </c>
      <c r="Z286" s="66">
        <v>0.11</v>
      </c>
      <c r="AA286" s="66">
        <f t="shared" si="132"/>
        <v>0.11</v>
      </c>
      <c r="AB286" s="66" t="str">
        <f t="shared" si="133"/>
        <v>x̅</v>
      </c>
      <c r="CA286" s="30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30"/>
      <c r="CM286" s="30"/>
      <c r="CN286" s="30"/>
      <c r="CO286" s="30"/>
      <c r="CP286" s="30"/>
      <c r="CQ286" s="30"/>
      <c r="CR286" s="38">
        <f t="shared" si="139"/>
        <v>-1.5000000000000027</v>
      </c>
      <c r="CS286" s="78">
        <f t="shared" si="138"/>
        <v>0.12893966337578489</v>
      </c>
      <c r="CT286" s="78" t="e" cm="1">
        <f t="array" ref="CT286">_xlfn.IFS(
    FALSE, N("Check if X1 shading is ON"),
    $CT$248&lt;&gt;"x", NA(),
    FALSE, N("Check if case is 'LEFT' and x axis value less than z score"),
    AND($CE$267 = "LEFT", $CR286 &lt; IF($CI$267="", 0, $CI$267)), $CS286,
    FALSE, N("Check if case is 'RIGHT' and x axis value greater than z score"),
    AND($CE$267 = "RIGHT", $CR286 &gt; IF($CI$267="", 0, $CI$267)), $CS286,
    FALSE, N("Check if case is 'TWO' and both directions"),
    AND(
        $CE$267 = "TWO",
        OR($CR286 &lt; -ABS($CI$267), $CR286 &gt; ABS($CI$268))
    ), $CS286,
    FALSE, N("Default case: Return NA()"),
    TRUE, NA()
)</f>
        <v>#N/A</v>
      </c>
      <c r="CU286" s="78" t="e" cm="1">
        <f t="array" ref="CU286">_xlfn.IFS(
    FALSE, N("Check if X1 shading is ON"),
    $CT$248&lt;&gt;"x", NA(),
    FALSE, N("Check if case is 'LEFT' and x axis value less than z score"),
    AND($CE$268 = "LEFT", $CR286 &lt; IF($CI$268="", 0, $CI$268)), $CS286,
    FALSE, N("Check if case is 'RIGHT' and x axis value greater than z score"),
    AND($CE$268 = "RIGHT", $CR286 &gt; IF($CI$268="", 0, $CI$268)), $CS286,
    FALSE, N("Default case: Return NA()"),
    TRUE, NA()
)</f>
        <v>#N/A</v>
      </c>
      <c r="CV286" s="78" t="e" cm="1">
        <f t="array" ref="CV286">_xlfn.IFS(
    FALSE, N("Check if X1 shading is ON"),
    $CV$248&lt;&gt;"x", NA(),
    FALSE, N("Check if case is 'LEFT' and x axis value less than z score"),
    AND($CE$271 = "LEFT", $CR286 &lt; IF($CI$271="", 0, $CI$271)), $CS286,
    FALSE, N("Check if case is 'RIGHT' and x axis value greater than z score"),
    AND($CE$271 = "RIGHT", $CR286 &gt; IF($CI$271="", 0, $CI$271)), $CS286,
    FALSE, N("Check if case is 'TWO' and both directions"),
    AND(
        $CE$271 = "TWO",
        OR($CR286 &lt; -ABS($CI$271), $CR286 &gt; ABS($CI$271))
    ), $CS286,
    FALSE, N("Default case: Return NA()"),
    TRUE, NA()
)</f>
        <v>#N/A</v>
      </c>
      <c r="CW286" s="30"/>
      <c r="CX286" s="66">
        <v>-1.5000000000000027</v>
      </c>
      <c r="CY286" s="66">
        <v>0.11</v>
      </c>
      <c r="CZ286" s="66">
        <f t="shared" si="134"/>
        <v>0.11</v>
      </c>
      <c r="DA286" s="66" t="str">
        <f t="shared" si="135"/>
        <v>x̅</v>
      </c>
    </row>
    <row r="287" spans="1:105" ht="16" x14ac:dyDescent="0.2">
      <c r="A287"/>
      <c r="B287" s="30"/>
      <c r="C287" s="68" t="s">
        <v>120</v>
      </c>
      <c r="D287" s="66"/>
      <c r="E287" s="8"/>
      <c r="F287" s="8"/>
      <c r="G287" s="8"/>
      <c r="H287" s="26"/>
      <c r="I287" s="30"/>
      <c r="J287" s="38"/>
      <c r="K287" s="39"/>
      <c r="L287" s="30"/>
      <c r="M287" s="30"/>
      <c r="N287" s="30"/>
      <c r="O287" s="30"/>
      <c r="P287" s="30"/>
      <c r="Q287" s="30"/>
      <c r="R287" s="30"/>
      <c r="S287" s="38">
        <f t="shared" si="137"/>
        <v>-1.4166666666666692</v>
      </c>
      <c r="T287" s="78">
        <f t="shared" si="136"/>
        <v>0.14496137184954899</v>
      </c>
      <c r="U287" s="78" t="e" cm="1">
        <f t="array" ref="U287">_xlfn.IFS(
    FALSE, N("Check if X1 shading is ON"),
    $U$247&lt;&gt;"x", NA(),
    FALSE, N("Check if case is 'LEFT' and x axis value less than z score"),
    AND($F$266 = "LEFT", $S287 &lt; IF($J$266="", 0, $J$266)), $T287,
    FALSE, N("Check if case is 'RIGHT' and x axis value greater than z score"),
    AND($F$266 = "RIGHT", $S287 &gt; IF($J$266="", 0, $J$266)), $T287,
    FALSE, N("Check if case is 'TWO' and both directions"),
    AND(
        $F$266 = "TWO",
        OR($S287 &lt; -ABS($J$266), $S287 &gt; ABS($J$267))
    ), $T287,
    FALSE, N("Default case: Return NA()"),
    TRUE, NA()
)</f>
        <v>#N/A</v>
      </c>
      <c r="V287" s="78" t="e" cm="1">
        <f t="array" ref="V287">_xlfn.IFS(
    FALSE, N("Check if X1 shading is ON"),
    $U$247&lt;&gt;"x", NA(),
    FALSE, N("Check if case is 'LEFT' and x axis value less than z score"),
    AND($F$267 = "LEFT", $S287 &lt; IF($J$267="", 0, $J$267)), $T287,
    FALSE, N("Check if case is 'RIGHT' and x axis value greater than z score"),
    AND($F$267 = "RIGHT", $S287 &gt; IF($J$267="", 0, $J$267)), $T287,
    FALSE, N("Default case: Return NA()"),
    TRUE, NA()
)</f>
        <v>#N/A</v>
      </c>
      <c r="W287" s="78" t="e" cm="1">
        <f t="array" ref="W287">_xlfn.IFS(
    FALSE, N("Check if X1 shading is ON"),
    $W$247&lt;&gt;"x", NA(),
    FALSE, N("Check if case is 'LEFT' and x axis value less than z score"),
    AND($F$270 = "LEFT", $S287 &lt; IF($J$270="", 0, $J$270)), $T287,
    FALSE, N("Check if case is 'RIGHT' and x axis value greater than z score"),
    AND($F$270 = "RIGHT", $S287 &gt; IF($J$270="", 0, $J$270)), $T287,
    FALSE, N("Check if case is 'TWO' and both directions"),
    AND(
        $F$270 = "TWO",
        OR($S287 &lt; -ABS($J$270), $S287 &gt; ABS($J$270))
    ), $T287,
    FALSE, N("Default case: Return NA()"),
    TRUE, NA()
)</f>
        <v>#N/A</v>
      </c>
      <c r="X287" s="30"/>
      <c r="Y287" s="66">
        <v>-1.1666666666666687</v>
      </c>
      <c r="Z287" s="66">
        <v>0.11</v>
      </c>
      <c r="AA287" s="66">
        <f t="shared" si="132"/>
        <v>0.11</v>
      </c>
      <c r="AB287" s="66" t="str">
        <f t="shared" si="133"/>
        <v>x̅</v>
      </c>
      <c r="CA287" s="30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30"/>
      <c r="CM287" s="30"/>
      <c r="CN287" s="30"/>
      <c r="CO287" s="30"/>
      <c r="CP287" s="30"/>
      <c r="CQ287" s="30"/>
      <c r="CR287" s="38">
        <f t="shared" si="139"/>
        <v>-1.4583333333333359</v>
      </c>
      <c r="CS287" s="78">
        <f t="shared" si="138"/>
        <v>0.13681480642300572</v>
      </c>
      <c r="CT287" s="78" t="e" cm="1">
        <f t="array" ref="CT287">_xlfn.IFS(
    FALSE, N("Check if X1 shading is ON"),
    $CT$248&lt;&gt;"x", NA(),
    FALSE, N("Check if case is 'LEFT' and x axis value less than z score"),
    AND($CE$267 = "LEFT", $CR287 &lt; IF($CI$267="", 0, $CI$267)), $CS287,
    FALSE, N("Check if case is 'RIGHT' and x axis value greater than z score"),
    AND($CE$267 = "RIGHT", $CR287 &gt; IF($CI$267="", 0, $CI$267)), $CS287,
    FALSE, N("Check if case is 'TWO' and both directions"),
    AND(
        $CE$267 = "TWO",
        OR($CR287 &lt; -ABS($CI$267), $CR287 &gt; ABS($CI$268))
    ), $CS287,
    FALSE, N("Default case: Return NA()"),
    TRUE, NA()
)</f>
        <v>#N/A</v>
      </c>
      <c r="CU287" s="78" t="e" cm="1">
        <f t="array" ref="CU287">_xlfn.IFS(
    FALSE, N("Check if X1 shading is ON"),
    $CT$248&lt;&gt;"x", NA(),
    FALSE, N("Check if case is 'LEFT' and x axis value less than z score"),
    AND($CE$268 = "LEFT", $CR287 &lt; IF($CI$268="", 0, $CI$268)), $CS287,
    FALSE, N("Check if case is 'RIGHT' and x axis value greater than z score"),
    AND($CE$268 = "RIGHT", $CR287 &gt; IF($CI$268="", 0, $CI$268)), $CS287,
    FALSE, N("Default case: Return NA()"),
    TRUE, NA()
)</f>
        <v>#N/A</v>
      </c>
      <c r="CV287" s="78" t="e" cm="1">
        <f t="array" ref="CV287">_xlfn.IFS(
    FALSE, N("Check if X1 shading is ON"),
    $CV$248&lt;&gt;"x", NA(),
    FALSE, N("Check if case is 'LEFT' and x axis value less than z score"),
    AND($CE$271 = "LEFT", $CR287 &lt; IF($CI$271="", 0, $CI$271)), $CS287,
    FALSE, N("Check if case is 'RIGHT' and x axis value greater than z score"),
    AND($CE$271 = "RIGHT", $CR287 &gt; IF($CI$271="", 0, $CI$271)), $CS287,
    FALSE, N("Check if case is 'TWO' and both directions"),
    AND(
        $CE$271 = "TWO",
        OR($CR287 &lt; -ABS($CI$271), $CR287 &gt; ABS($CI$271))
    ), $CS287,
    FALSE, N("Default case: Return NA()"),
    TRUE, NA()
)</f>
        <v>#N/A</v>
      </c>
      <c r="CW287" s="30"/>
      <c r="CX287" s="66">
        <v>-1.3333333333333357</v>
      </c>
      <c r="CY287" s="66">
        <v>0.11</v>
      </c>
      <c r="CZ287" s="66">
        <f t="shared" si="134"/>
        <v>0.11</v>
      </c>
      <c r="DA287" s="66" t="str">
        <f t="shared" si="135"/>
        <v>x̅</v>
      </c>
    </row>
    <row r="288" spans="1:105" ht="16" x14ac:dyDescent="0.2">
      <c r="A288"/>
      <c r="B288" s="30"/>
      <c r="C288" s="35" t="s">
        <v>40</v>
      </c>
      <c r="D288" s="70" t="s">
        <v>41</v>
      </c>
      <c r="E288" s="70" t="s">
        <v>1</v>
      </c>
      <c r="F288" s="35" t="s">
        <v>2</v>
      </c>
      <c r="G288" s="55" t="s">
        <v>42</v>
      </c>
      <c r="H288" s="55" t="s">
        <v>43</v>
      </c>
      <c r="I288" s="35" t="s">
        <v>8</v>
      </c>
      <c r="J288" s="38"/>
      <c r="K288" s="39"/>
      <c r="L288" s="30"/>
      <c r="M288" s="30"/>
      <c r="N288" s="30"/>
      <c r="O288" s="30"/>
      <c r="P288" s="30"/>
      <c r="Q288" s="30"/>
      <c r="R288" s="30"/>
      <c r="S288" s="38">
        <f t="shared" si="137"/>
        <v>-1.3750000000000024</v>
      </c>
      <c r="T288" s="78">
        <f t="shared" si="136"/>
        <v>0.15336859085580268</v>
      </c>
      <c r="U288" s="78" t="e" cm="1">
        <f t="array" ref="U288">_xlfn.IFS(
    FALSE, N("Check if X1 shading is ON"),
    $U$247&lt;&gt;"x", NA(),
    FALSE, N("Check if case is 'LEFT' and x axis value less than z score"),
    AND($F$266 = "LEFT", $S288 &lt; IF($J$266="", 0, $J$266)), $T288,
    FALSE, N("Check if case is 'RIGHT' and x axis value greater than z score"),
    AND($F$266 = "RIGHT", $S288 &gt; IF($J$266="", 0, $J$266)), $T288,
    FALSE, N("Check if case is 'TWO' and both directions"),
    AND(
        $F$266 = "TWO",
        OR($S288 &lt; -ABS($J$266), $S288 &gt; ABS($J$267))
    ), $T288,
    FALSE, N("Default case: Return NA()"),
    TRUE, NA()
)</f>
        <v>#N/A</v>
      </c>
      <c r="V288" s="78" t="e" cm="1">
        <f t="array" ref="V288">_xlfn.IFS(
    FALSE, N("Check if X1 shading is ON"),
    $U$247&lt;&gt;"x", NA(),
    FALSE, N("Check if case is 'LEFT' and x axis value less than z score"),
    AND($F$267 = "LEFT", $S288 &lt; IF($J$267="", 0, $J$267)), $T288,
    FALSE, N("Check if case is 'RIGHT' and x axis value greater than z score"),
    AND($F$267 = "RIGHT", $S288 &gt; IF($J$267="", 0, $J$267)), $T288,
    FALSE, N("Default case: Return NA()"),
    TRUE, NA()
)</f>
        <v>#N/A</v>
      </c>
      <c r="W288" s="78" t="e" cm="1">
        <f t="array" ref="W288">_xlfn.IFS(
    FALSE, N("Check if X1 shading is ON"),
    $W$247&lt;&gt;"x", NA(),
    FALSE, N("Check if case is 'LEFT' and x axis value less than z score"),
    AND($F$270 = "LEFT", $S288 &lt; IF($J$270="", 0, $J$270)), $T288,
    FALSE, N("Check if case is 'RIGHT' and x axis value greater than z score"),
    AND($F$270 = "RIGHT", $S288 &gt; IF($J$270="", 0, $J$270)), $T288,
    FALSE, N("Check if case is 'TWO' and both directions"),
    AND(
        $F$270 = "TWO",
        OR($S288 &lt; -ABS($J$270), $S288 &gt; ABS($J$270))
    ), $T288,
    FALSE, N("Default case: Return NA()"),
    TRUE, NA()
)</f>
        <v>#N/A</v>
      </c>
      <c r="X288" s="30"/>
      <c r="Y288" s="66">
        <v>-0.83333333333333526</v>
      </c>
      <c r="Z288" s="66">
        <v>0.11</v>
      </c>
      <c r="AA288" s="66">
        <f t="shared" si="132"/>
        <v>0.11</v>
      </c>
      <c r="AB288" s="66" t="str">
        <f t="shared" si="133"/>
        <v>x̅</v>
      </c>
      <c r="CA288" s="30"/>
      <c r="CB288" s="68" t="s">
        <v>120</v>
      </c>
      <c r="CC288" s="66"/>
      <c r="CD288" s="8"/>
      <c r="CE288" s="8"/>
      <c r="CF288" s="8"/>
      <c r="CG288" s="26"/>
      <c r="CH288" s="30"/>
      <c r="CI288" s="38"/>
      <c r="CJ288" s="39"/>
      <c r="CK288" s="30"/>
      <c r="CL288" s="30"/>
      <c r="CM288" s="30"/>
      <c r="CN288" s="30"/>
      <c r="CO288" s="30"/>
      <c r="CP288" s="30"/>
      <c r="CQ288" s="30"/>
      <c r="CR288" s="38">
        <f t="shared" si="139"/>
        <v>-1.4166666666666692</v>
      </c>
      <c r="CS288" s="78">
        <f t="shared" si="138"/>
        <v>0.14496137184954899</v>
      </c>
      <c r="CT288" s="78" t="e" cm="1">
        <f t="array" ref="CT288">_xlfn.IFS(
    FALSE, N("Check if X1 shading is ON"),
    $CT$248&lt;&gt;"x", NA(),
    FALSE, N("Check if case is 'LEFT' and x axis value less than z score"),
    AND($CE$267 = "LEFT", $CR288 &lt; IF($CI$267="", 0, $CI$267)), $CS288,
    FALSE, N("Check if case is 'RIGHT' and x axis value greater than z score"),
    AND($CE$267 = "RIGHT", $CR288 &gt; IF($CI$267="", 0, $CI$267)), $CS288,
    FALSE, N("Check if case is 'TWO' and both directions"),
    AND(
        $CE$267 = "TWO",
        OR($CR288 &lt; -ABS($CI$267), $CR288 &gt; ABS($CI$268))
    ), $CS288,
    FALSE, N("Default case: Return NA()"),
    TRUE, NA()
)</f>
        <v>#N/A</v>
      </c>
      <c r="CU288" s="78" t="e" cm="1">
        <f t="array" ref="CU288">_xlfn.IFS(
    FALSE, N("Check if X1 shading is ON"),
    $CT$248&lt;&gt;"x", NA(),
    FALSE, N("Check if case is 'LEFT' and x axis value less than z score"),
    AND($CE$268 = "LEFT", $CR288 &lt; IF($CI$268="", 0, $CI$268)), $CS288,
    FALSE, N("Check if case is 'RIGHT' and x axis value greater than z score"),
    AND($CE$268 = "RIGHT", $CR288 &gt; IF($CI$268="", 0, $CI$268)), $CS288,
    FALSE, N("Default case: Return NA()"),
    TRUE, NA()
)</f>
        <v>#N/A</v>
      </c>
      <c r="CV288" s="78" t="e" cm="1">
        <f t="array" ref="CV288">_xlfn.IFS(
    FALSE, N("Check if X1 shading is ON"),
    $CV$248&lt;&gt;"x", NA(),
    FALSE, N("Check if case is 'LEFT' and x axis value less than z score"),
    AND($CE$271 = "LEFT", $CR288 &lt; IF($CI$271="", 0, $CI$271)), $CS288,
    FALSE, N("Check if case is 'RIGHT' and x axis value greater than z score"),
    AND($CE$271 = "RIGHT", $CR288 &gt; IF($CI$271="", 0, $CI$271)), $CS288,
    FALSE, N("Check if case is 'TWO' and both directions"),
    AND(
        $CE$271 = "TWO",
        OR($CR288 &lt; -ABS($CI$271), $CR288 &gt; ABS($CI$271))
    ), $CS288,
    FALSE, N("Default case: Return NA()"),
    TRUE, NA()
)</f>
        <v>#N/A</v>
      </c>
      <c r="CW288" s="30"/>
      <c r="CX288" s="66">
        <v>-1.1666666666666687</v>
      </c>
      <c r="CY288" s="66">
        <v>0.11</v>
      </c>
      <c r="CZ288" s="66">
        <f t="shared" si="134"/>
        <v>0.11</v>
      </c>
      <c r="DA288" s="66" t="str">
        <f t="shared" si="135"/>
        <v>x̅</v>
      </c>
    </row>
    <row r="289" spans="1:105" ht="17" x14ac:dyDescent="0.2">
      <c r="A289"/>
      <c r="B289" s="30"/>
      <c r="C289" s="32" t="str" cm="1">
        <f t="array" aca="1" ref="C289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N269,
        "0"
    ),
    ""
)</f>
        <v>0</v>
      </c>
      <c r="D289" s="74">
        <v>0.17</v>
      </c>
      <c r="E289" s="32">
        <v>0</v>
      </c>
      <c r="F289" s="32" t="e">
        <f ca="1">IF(C289="x",D289,NA())</f>
        <v>#N/A</v>
      </c>
      <c r="G289" s="75">
        <f ca="1">RANDBETWEEN(1,10)</f>
        <v>6</v>
      </c>
      <c r="H289" s="73" t="s">
        <v>110</v>
      </c>
      <c r="I289" s="76" t="str" cm="1">
        <f t="array" aca="1" ref="I289" ca="1">INDEX(H289:H298,G289,1)</f>
        <v>FLEX!</v>
      </c>
      <c r="J289" s="8"/>
      <c r="K289" s="8"/>
      <c r="L289" s="8"/>
      <c r="M289" s="30"/>
      <c r="N289" s="30"/>
      <c r="O289" s="30"/>
      <c r="P289" s="30"/>
      <c r="Q289" s="30"/>
      <c r="R289" s="30"/>
      <c r="S289" s="38">
        <f t="shared" si="137"/>
        <v>-1.3333333333333357</v>
      </c>
      <c r="T289" s="78">
        <f t="shared" si="136"/>
        <v>0.16202348261549071</v>
      </c>
      <c r="U289" s="78" t="e" cm="1">
        <f t="array" ref="U289">_xlfn.IFS(
    FALSE, N("Check if X1 shading is ON"),
    $U$247&lt;&gt;"x", NA(),
    FALSE, N("Check if case is 'LEFT' and x axis value less than z score"),
    AND($F$266 = "LEFT", $S289 &lt; IF($J$266="", 0, $J$266)), $T289,
    FALSE, N("Check if case is 'RIGHT' and x axis value greater than z score"),
    AND($F$266 = "RIGHT", $S289 &gt; IF($J$266="", 0, $J$266)), $T289,
    FALSE, N("Check if case is 'TWO' and both directions"),
    AND(
        $F$266 = "TWO",
        OR($S289 &lt; -ABS($J$266), $S289 &gt; ABS($J$267))
    ), $T289,
    FALSE, N("Default case: Return NA()"),
    TRUE, NA()
)</f>
        <v>#N/A</v>
      </c>
      <c r="V289" s="78" t="e" cm="1">
        <f t="array" ref="V289">_xlfn.IFS(
    FALSE, N("Check if X1 shading is ON"),
    $U$247&lt;&gt;"x", NA(),
    FALSE, N("Check if case is 'LEFT' and x axis value less than z score"),
    AND($F$267 = "LEFT", $S289 &lt; IF($J$267="", 0, $J$267)), $T289,
    FALSE, N("Check if case is 'RIGHT' and x axis value greater than z score"),
    AND($F$267 = "RIGHT", $S289 &gt; IF($J$267="", 0, $J$267)), $T289,
    FALSE, N("Default case: Return NA()"),
    TRUE, NA()
)</f>
        <v>#N/A</v>
      </c>
      <c r="W289" s="78" t="e" cm="1">
        <f t="array" ref="W289">_xlfn.IFS(
    FALSE, N("Check if X1 shading is ON"),
    $W$247&lt;&gt;"x", NA(),
    FALSE, N("Check if case is 'LEFT' and x axis value less than z score"),
    AND($F$270 = "LEFT", $S289 &lt; IF($J$270="", 0, $J$270)), $T289,
    FALSE, N("Check if case is 'RIGHT' and x axis value greater than z score"),
    AND($F$270 = "RIGHT", $S289 &gt; IF($J$270="", 0, $J$270)), $T289,
    FALSE, N("Check if case is 'TWO' and both directions"),
    AND(
        $F$270 = "TWO",
        OR($S289 &lt; -ABS($J$270), $S289 &gt; ABS($J$270))
    ), $T289,
    FALSE, N("Default case: Return NA()"),
    TRUE, NA()
)</f>
        <v>#N/A</v>
      </c>
      <c r="X289" s="30"/>
      <c r="Y289" s="66">
        <v>-0.66666666666666874</v>
      </c>
      <c r="Z289" s="66">
        <v>0.11</v>
      </c>
      <c r="AA289" s="66">
        <f t="shared" si="132"/>
        <v>0.11</v>
      </c>
      <c r="AB289" s="66" t="str">
        <f t="shared" si="133"/>
        <v>x̅</v>
      </c>
      <c r="CA289" s="30"/>
      <c r="CB289" s="35" t="s">
        <v>40</v>
      </c>
      <c r="CC289" s="70" t="s">
        <v>41</v>
      </c>
      <c r="CD289" s="70" t="s">
        <v>1</v>
      </c>
      <c r="CE289" s="35" t="s">
        <v>2</v>
      </c>
      <c r="CF289" s="55" t="s">
        <v>42</v>
      </c>
      <c r="CG289" s="55" t="s">
        <v>43</v>
      </c>
      <c r="CH289" s="35" t="s">
        <v>8</v>
      </c>
      <c r="CI289" s="38"/>
      <c r="CJ289" s="39"/>
      <c r="CK289" s="30"/>
      <c r="CL289" s="30"/>
      <c r="CM289" s="30"/>
      <c r="CN289" s="30"/>
      <c r="CO289" s="30"/>
      <c r="CP289" s="30"/>
      <c r="CQ289" s="30"/>
      <c r="CR289" s="38">
        <f t="shared" si="139"/>
        <v>-1.3750000000000024</v>
      </c>
      <c r="CS289" s="78">
        <f t="shared" si="138"/>
        <v>0.15336859085580268</v>
      </c>
      <c r="CT289" s="78" t="e" cm="1">
        <f t="array" ref="CT289">_xlfn.IFS(
    FALSE, N("Check if X1 shading is ON"),
    $CT$248&lt;&gt;"x", NA(),
    FALSE, N("Check if case is 'LEFT' and x axis value less than z score"),
    AND($CE$267 = "LEFT", $CR289 &lt; IF($CI$267="", 0, $CI$267)), $CS289,
    FALSE, N("Check if case is 'RIGHT' and x axis value greater than z score"),
    AND($CE$267 = "RIGHT", $CR289 &gt; IF($CI$267="", 0, $CI$267)), $CS289,
    FALSE, N("Check if case is 'TWO' and both directions"),
    AND(
        $CE$267 = "TWO",
        OR($CR289 &lt; -ABS($CI$267), $CR289 &gt; ABS($CI$268))
    ), $CS289,
    FALSE, N("Default case: Return NA()"),
    TRUE, NA()
)</f>
        <v>#N/A</v>
      </c>
      <c r="CU289" s="78" t="e" cm="1">
        <f t="array" ref="CU289">_xlfn.IFS(
    FALSE, N("Check if X1 shading is ON"),
    $CT$248&lt;&gt;"x", NA(),
    FALSE, N("Check if case is 'LEFT' and x axis value less than z score"),
    AND($CE$268 = "LEFT", $CR289 &lt; IF($CI$268="", 0, $CI$268)), $CS289,
    FALSE, N("Check if case is 'RIGHT' and x axis value greater than z score"),
    AND($CE$268 = "RIGHT", $CR289 &gt; IF($CI$268="", 0, $CI$268)), $CS289,
    FALSE, N("Default case: Return NA()"),
    TRUE, NA()
)</f>
        <v>#N/A</v>
      </c>
      <c r="CV289" s="78" t="e" cm="1">
        <f t="array" ref="CV289">_xlfn.IFS(
    FALSE, N("Check if X1 shading is ON"),
    $CV$248&lt;&gt;"x", NA(),
    FALSE, N("Check if case is 'LEFT' and x axis value less than z score"),
    AND($CE$271 = "LEFT", $CR289 &lt; IF($CI$271="", 0, $CI$271)), $CS289,
    FALSE, N("Check if case is 'RIGHT' and x axis value greater than z score"),
    AND($CE$271 = "RIGHT", $CR289 &gt; IF($CI$271="", 0, $CI$271)), $CS289,
    FALSE, N("Check if case is 'TWO' and both directions"),
    AND(
        $CE$271 = "TWO",
        OR($CR289 &lt; -ABS($CI$271), $CR289 &gt; ABS($CI$271))
    ), $CS289,
    FALSE, N("Default case: Return NA()"),
    TRUE, NA()
)</f>
        <v>#N/A</v>
      </c>
      <c r="CW289" s="30"/>
      <c r="CX289" s="66">
        <v>-0.83333333333333526</v>
      </c>
      <c r="CY289" s="66">
        <v>0.11</v>
      </c>
      <c r="CZ289" s="66">
        <f t="shared" si="134"/>
        <v>0.11</v>
      </c>
      <c r="DA289" s="66" t="str">
        <f t="shared" si="135"/>
        <v>x̅</v>
      </c>
    </row>
    <row r="290" spans="1:105" ht="17" x14ac:dyDescent="0.2">
      <c r="A290"/>
      <c r="B290" s="30"/>
      <c r="C290" s="26"/>
      <c r="D290" s="66"/>
      <c r="E290" s="26"/>
      <c r="F290" s="26"/>
      <c r="G290" s="30"/>
      <c r="H290" s="50" t="s">
        <v>111</v>
      </c>
      <c r="I290" s="30"/>
      <c r="J290" s="8"/>
      <c r="K290" s="8"/>
      <c r="L290" s="8"/>
      <c r="M290" s="30"/>
      <c r="N290" s="30"/>
      <c r="O290" s="30"/>
      <c r="P290" s="30"/>
      <c r="Q290" s="30"/>
      <c r="R290" s="30"/>
      <c r="S290" s="38">
        <f t="shared" si="137"/>
        <v>-1.291666666666669</v>
      </c>
      <c r="T290" s="78">
        <f t="shared" si="136"/>
        <v>0.1709107901683504</v>
      </c>
      <c r="U290" s="78" t="e" cm="1">
        <f t="array" ref="U290">_xlfn.IFS(
    FALSE, N("Check if X1 shading is ON"),
    $U$247&lt;&gt;"x", NA(),
    FALSE, N("Check if case is 'LEFT' and x axis value less than z score"),
    AND($F$266 = "LEFT", $S290 &lt; IF($J$266="", 0, $J$266)), $T290,
    FALSE, N("Check if case is 'RIGHT' and x axis value greater than z score"),
    AND($F$266 = "RIGHT", $S290 &gt; IF($J$266="", 0, $J$266)), $T290,
    FALSE, N("Check if case is 'TWO' and both directions"),
    AND(
        $F$266 = "TWO",
        OR($S290 &lt; -ABS($J$266), $S290 &gt; ABS($J$267))
    ), $T290,
    FALSE, N("Default case: Return NA()"),
    TRUE, NA()
)</f>
        <v>#N/A</v>
      </c>
      <c r="V290" s="78" t="e" cm="1">
        <f t="array" ref="V290">_xlfn.IFS(
    FALSE, N("Check if X1 shading is ON"),
    $U$247&lt;&gt;"x", NA(),
    FALSE, N("Check if case is 'LEFT' and x axis value less than z score"),
    AND($F$267 = "LEFT", $S290 &lt; IF($J$267="", 0, $J$267)), $T290,
    FALSE, N("Check if case is 'RIGHT' and x axis value greater than z score"),
    AND($F$267 = "RIGHT", $S290 &gt; IF($J$267="", 0, $J$267)), $T290,
    FALSE, N("Default case: Return NA()"),
    TRUE, NA()
)</f>
        <v>#N/A</v>
      </c>
      <c r="W290" s="78" t="e" cm="1">
        <f t="array" ref="W290">_xlfn.IFS(
    FALSE, N("Check if X1 shading is ON"),
    $W$247&lt;&gt;"x", NA(),
    FALSE, N("Check if case is 'LEFT' and x axis value less than z score"),
    AND($F$270 = "LEFT", $S290 &lt; IF($J$270="", 0, $J$270)), $T290,
    FALSE, N("Check if case is 'RIGHT' and x axis value greater than z score"),
    AND($F$270 = "RIGHT", $S290 &gt; IF($J$270="", 0, $J$270)), $T290,
    FALSE, N("Check if case is 'TWO' and both directions"),
    AND(
        $F$270 = "TWO",
        OR($S290 &lt; -ABS($J$270), $S290 &gt; ABS($J$270))
    ), $T290,
    FALSE, N("Default case: Return NA()"),
    TRUE, NA()
)</f>
        <v>#N/A</v>
      </c>
      <c r="X290" s="30"/>
      <c r="Y290" s="66">
        <v>-0.50000000000000222</v>
      </c>
      <c r="Z290" s="66">
        <v>0.11</v>
      </c>
      <c r="AA290" s="66">
        <f t="shared" si="132"/>
        <v>0.11</v>
      </c>
      <c r="AB290" s="66" t="str">
        <f t="shared" si="133"/>
        <v>x̅</v>
      </c>
      <c r="CA290" s="30"/>
      <c r="CB290" s="32" t="str" cm="1">
        <f t="array" aca="1" ref="CB290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CM270,
        "0"
    ),
    ""
)</f>
        <v>0</v>
      </c>
      <c r="CC290" s="74">
        <v>0.17</v>
      </c>
      <c r="CD290" s="32">
        <v>0</v>
      </c>
      <c r="CE290" s="32" t="e">
        <f ca="1">IF(CB290="x",CC290,NA())</f>
        <v>#N/A</v>
      </c>
      <c r="CF290" s="75">
        <f ca="1">RANDBETWEEN(1,10)</f>
        <v>8</v>
      </c>
      <c r="CG290" s="73" t="s">
        <v>110</v>
      </c>
      <c r="CH290" s="76" t="str" cm="1">
        <f t="array" aca="1" ref="CH290" ca="1">INDEX(CG290:CG299,CF290,1)</f>
        <v>SNAP!</v>
      </c>
      <c r="CI290" s="8"/>
      <c r="CJ290" s="8"/>
      <c r="CK290" s="8"/>
      <c r="CL290" s="30"/>
      <c r="CM290" s="30"/>
      <c r="CN290" s="30"/>
      <c r="CO290" s="30"/>
      <c r="CP290" s="30"/>
      <c r="CQ290" s="30"/>
      <c r="CR290" s="38">
        <f t="shared" si="139"/>
        <v>-1.3333333333333357</v>
      </c>
      <c r="CS290" s="78">
        <f t="shared" si="138"/>
        <v>0.16202348261549071</v>
      </c>
      <c r="CT290" s="78" t="e" cm="1">
        <f t="array" ref="CT290">_xlfn.IFS(
    FALSE, N("Check if X1 shading is ON"),
    $CT$248&lt;&gt;"x", NA(),
    FALSE, N("Check if case is 'LEFT' and x axis value less than z score"),
    AND($CE$267 = "LEFT", $CR290 &lt; IF($CI$267="", 0, $CI$267)), $CS290,
    FALSE, N("Check if case is 'RIGHT' and x axis value greater than z score"),
    AND($CE$267 = "RIGHT", $CR290 &gt; IF($CI$267="", 0, $CI$267)), $CS290,
    FALSE, N("Check if case is 'TWO' and both directions"),
    AND(
        $CE$267 = "TWO",
        OR($CR290 &lt; -ABS($CI$267), $CR290 &gt; ABS($CI$268))
    ), $CS290,
    FALSE, N("Default case: Return NA()"),
    TRUE, NA()
)</f>
        <v>#N/A</v>
      </c>
      <c r="CU290" s="78" t="e" cm="1">
        <f t="array" ref="CU290">_xlfn.IFS(
    FALSE, N("Check if X1 shading is ON"),
    $CT$248&lt;&gt;"x", NA(),
    FALSE, N("Check if case is 'LEFT' and x axis value less than z score"),
    AND($CE$268 = "LEFT", $CR290 &lt; IF($CI$268="", 0, $CI$268)), $CS290,
    FALSE, N("Check if case is 'RIGHT' and x axis value greater than z score"),
    AND($CE$268 = "RIGHT", $CR290 &gt; IF($CI$268="", 0, $CI$268)), $CS290,
    FALSE, N("Default case: Return NA()"),
    TRUE, NA()
)</f>
        <v>#N/A</v>
      </c>
      <c r="CV290" s="78" t="e" cm="1">
        <f t="array" ref="CV290">_xlfn.IFS(
    FALSE, N("Check if X1 shading is ON"),
    $CV$248&lt;&gt;"x", NA(),
    FALSE, N("Check if case is 'LEFT' and x axis value less than z score"),
    AND($CE$271 = "LEFT", $CR290 &lt; IF($CI$271="", 0, $CI$271)), $CS290,
    FALSE, N("Check if case is 'RIGHT' and x axis value greater than z score"),
    AND($CE$271 = "RIGHT", $CR290 &gt; IF($CI$271="", 0, $CI$271)), $CS290,
    FALSE, N("Check if case is 'TWO' and both directions"),
    AND(
        $CE$271 = "TWO",
        OR($CR290 &lt; -ABS($CI$271), $CR290 &gt; ABS($CI$271))
    ), $CS290,
    FALSE, N("Default case: Return NA()"),
    TRUE, NA()
)</f>
        <v>#N/A</v>
      </c>
      <c r="CW290" s="30"/>
      <c r="CX290" s="66">
        <v>-0.66666666666666874</v>
      </c>
      <c r="CY290" s="66">
        <v>0.11</v>
      </c>
      <c r="CZ290" s="66">
        <f t="shared" si="134"/>
        <v>0.11</v>
      </c>
      <c r="DA290" s="66" t="str">
        <f t="shared" si="135"/>
        <v>x̅</v>
      </c>
    </row>
    <row r="291" spans="1:105" ht="16" x14ac:dyDescent="0.2">
      <c r="A291"/>
      <c r="B291" s="30"/>
      <c r="C291" s="26"/>
      <c r="D291" s="8"/>
      <c r="E291" s="66"/>
      <c r="F291" s="26"/>
      <c r="G291" s="30"/>
      <c r="H291" s="50" t="s">
        <v>119</v>
      </c>
      <c r="I291" s="30"/>
      <c r="J291" s="8"/>
      <c r="K291" s="8"/>
      <c r="L291" s="8"/>
      <c r="M291" s="30"/>
      <c r="N291" s="30"/>
      <c r="O291" s="30"/>
      <c r="P291" s="30"/>
      <c r="Q291" s="30"/>
      <c r="R291" s="30"/>
      <c r="S291" s="38">
        <f t="shared" si="137"/>
        <v>-1.2500000000000022</v>
      </c>
      <c r="T291" s="78">
        <f t="shared" si="136"/>
        <v>0.1800129339136412</v>
      </c>
      <c r="U291" s="78" t="e" cm="1">
        <f t="array" ref="U291">_xlfn.IFS(
    FALSE, N("Check if X1 shading is ON"),
    $U$247&lt;&gt;"x", NA(),
    FALSE, N("Check if case is 'LEFT' and x axis value less than z score"),
    AND($F$266 = "LEFT", $S291 &lt; IF($J$266="", 0, $J$266)), $T291,
    FALSE, N("Check if case is 'RIGHT' and x axis value greater than z score"),
    AND($F$266 = "RIGHT", $S291 &gt; IF($J$266="", 0, $J$266)), $T291,
    FALSE, N("Check if case is 'TWO' and both directions"),
    AND(
        $F$266 = "TWO",
        OR($S291 &lt; -ABS($J$266), $S291 &gt; ABS($J$267))
    ), $T291,
    FALSE, N("Default case: Return NA()"),
    TRUE, NA()
)</f>
        <v>#N/A</v>
      </c>
      <c r="V291" s="78" t="e" cm="1">
        <f t="array" ref="V291">_xlfn.IFS(
    FALSE, N("Check if X1 shading is ON"),
    $U$247&lt;&gt;"x", NA(),
    FALSE, N("Check if case is 'LEFT' and x axis value less than z score"),
    AND($F$267 = "LEFT", $S291 &lt; IF($J$267="", 0, $J$267)), $T291,
    FALSE, N("Check if case is 'RIGHT' and x axis value greater than z score"),
    AND($F$267 = "RIGHT", $S291 &gt; IF($J$267="", 0, $J$267)), $T291,
    FALSE, N("Default case: Return NA()"),
    TRUE, NA()
)</f>
        <v>#N/A</v>
      </c>
      <c r="W291" s="78" t="e" cm="1">
        <f t="array" ref="W291">_xlfn.IFS(
    FALSE, N("Check if X1 shading is ON"),
    $W$247&lt;&gt;"x", NA(),
    FALSE, N("Check if case is 'LEFT' and x axis value less than z score"),
    AND($F$270 = "LEFT", $S291 &lt; IF($J$270="", 0, $J$270)), $T291,
    FALSE, N("Check if case is 'RIGHT' and x axis value greater than z score"),
    AND($F$270 = "RIGHT", $S291 &gt; IF($J$270="", 0, $J$270)), $T291,
    FALSE, N("Check if case is 'TWO' and both directions"),
    AND(
        $F$270 = "TWO",
        OR($S291 &lt; -ABS($J$270), $S291 &gt; ABS($J$270))
    ), $T291,
    FALSE, N("Default case: Return NA()"),
    TRUE, NA()
)</f>
        <v>#N/A</v>
      </c>
      <c r="X291" s="30"/>
      <c r="Y291" s="66">
        <v>-0.33333333333333548</v>
      </c>
      <c r="Z291" s="66">
        <v>0.11</v>
      </c>
      <c r="AA291" s="66">
        <f t="shared" si="132"/>
        <v>0.11</v>
      </c>
      <c r="AB291" s="66" t="str">
        <f t="shared" si="133"/>
        <v>x̅</v>
      </c>
      <c r="CA291" s="30"/>
      <c r="CB291" s="26"/>
      <c r="CC291" s="66"/>
      <c r="CD291" s="26"/>
      <c r="CE291" s="26"/>
      <c r="CF291" s="30"/>
      <c r="CG291" s="50" t="s">
        <v>111</v>
      </c>
      <c r="CH291" s="30"/>
      <c r="CI291" s="8"/>
      <c r="CJ291" s="8"/>
      <c r="CK291" s="8"/>
      <c r="CL291" s="30"/>
      <c r="CM291" s="30"/>
      <c r="CN291" s="30"/>
      <c r="CO291" s="30"/>
      <c r="CP291" s="30"/>
      <c r="CQ291" s="30"/>
      <c r="CR291" s="38">
        <f t="shared" si="139"/>
        <v>-1.291666666666669</v>
      </c>
      <c r="CS291" s="78">
        <f t="shared" si="138"/>
        <v>0.1709107901683504</v>
      </c>
      <c r="CT291" s="78" t="e" cm="1">
        <f t="array" ref="CT291">_xlfn.IFS(
    FALSE, N("Check if X1 shading is ON"),
    $CT$248&lt;&gt;"x", NA(),
    FALSE, N("Check if case is 'LEFT' and x axis value less than z score"),
    AND($CE$267 = "LEFT", $CR291 &lt; IF($CI$267="", 0, $CI$267)), $CS291,
    FALSE, N("Check if case is 'RIGHT' and x axis value greater than z score"),
    AND($CE$267 = "RIGHT", $CR291 &gt; IF($CI$267="", 0, $CI$267)), $CS291,
    FALSE, N("Check if case is 'TWO' and both directions"),
    AND(
        $CE$267 = "TWO",
        OR($CR291 &lt; -ABS($CI$267), $CR291 &gt; ABS($CI$268))
    ), $CS291,
    FALSE, N("Default case: Return NA()"),
    TRUE, NA()
)</f>
        <v>#N/A</v>
      </c>
      <c r="CU291" s="78" t="e" cm="1">
        <f t="array" ref="CU291">_xlfn.IFS(
    FALSE, N("Check if X1 shading is ON"),
    $CT$248&lt;&gt;"x", NA(),
    FALSE, N("Check if case is 'LEFT' and x axis value less than z score"),
    AND($CE$268 = "LEFT", $CR291 &lt; IF($CI$268="", 0, $CI$268)), $CS291,
    FALSE, N("Check if case is 'RIGHT' and x axis value greater than z score"),
    AND($CE$268 = "RIGHT", $CR291 &gt; IF($CI$268="", 0, $CI$268)), $CS291,
    FALSE, N("Default case: Return NA()"),
    TRUE, NA()
)</f>
        <v>#N/A</v>
      </c>
      <c r="CV291" s="78" t="e" cm="1">
        <f t="array" ref="CV291">_xlfn.IFS(
    FALSE, N("Check if X1 shading is ON"),
    $CV$248&lt;&gt;"x", NA(),
    FALSE, N("Check if case is 'LEFT' and x axis value less than z score"),
    AND($CE$271 = "LEFT", $CR291 &lt; IF($CI$271="", 0, $CI$271)), $CS291,
    FALSE, N("Check if case is 'RIGHT' and x axis value greater than z score"),
    AND($CE$271 = "RIGHT", $CR291 &gt; IF($CI$271="", 0, $CI$271)), $CS291,
    FALSE, N("Check if case is 'TWO' and both directions"),
    AND(
        $CE$271 = "TWO",
        OR($CR291 &lt; -ABS($CI$271), $CR291 &gt; ABS($CI$271))
    ), $CS291,
    FALSE, N("Default case: Return NA()"),
    TRUE, NA()
)</f>
        <v>#N/A</v>
      </c>
      <c r="CW291" s="30"/>
      <c r="CX291" s="66">
        <v>-0.50000000000000222</v>
      </c>
      <c r="CY291" s="66">
        <v>0.11</v>
      </c>
      <c r="CZ291" s="66">
        <f t="shared" si="134"/>
        <v>0.11</v>
      </c>
      <c r="DA291" s="66" t="str">
        <f t="shared" si="135"/>
        <v>x̅</v>
      </c>
    </row>
    <row r="292" spans="1:105" ht="16" x14ac:dyDescent="0.2">
      <c r="A292"/>
      <c r="B292" s="30"/>
      <c r="C292" s="26"/>
      <c r="D292" s="8"/>
      <c r="E292" s="66"/>
      <c r="F292" s="26"/>
      <c r="G292" s="30"/>
      <c r="H292" s="50" t="s">
        <v>112</v>
      </c>
      <c r="I292" s="30"/>
      <c r="J292" s="8"/>
      <c r="K292" s="8"/>
      <c r="L292" s="8"/>
      <c r="M292" s="30"/>
      <c r="N292" s="30"/>
      <c r="O292" s="30"/>
      <c r="P292" s="30"/>
      <c r="Q292" s="30"/>
      <c r="R292" s="30"/>
      <c r="S292" s="38">
        <f t="shared" si="137"/>
        <v>-1.2083333333333355</v>
      </c>
      <c r="T292" s="78">
        <f t="shared" si="136"/>
        <v>0.1893099846787111</v>
      </c>
      <c r="U292" s="78" t="e" cm="1">
        <f t="array" ref="U292">_xlfn.IFS(
    FALSE, N("Check if X1 shading is ON"),
    $U$247&lt;&gt;"x", NA(),
    FALSE, N("Check if case is 'LEFT' and x axis value less than z score"),
    AND($F$266 = "LEFT", $S292 &lt; IF($J$266="", 0, $J$266)), $T292,
    FALSE, N("Check if case is 'RIGHT' and x axis value greater than z score"),
    AND($F$266 = "RIGHT", $S292 &gt; IF($J$266="", 0, $J$266)), $T292,
    FALSE, N("Check if case is 'TWO' and both directions"),
    AND(
        $F$266 = "TWO",
        OR($S292 &lt; -ABS($J$266), $S292 &gt; ABS($J$267))
    ), $T292,
    FALSE, N("Default case: Return NA()"),
    TRUE, NA()
)</f>
        <v>#N/A</v>
      </c>
      <c r="V292" s="78" t="e" cm="1">
        <f t="array" ref="V292">_xlfn.IFS(
    FALSE, N("Check if X1 shading is ON"),
    $U$247&lt;&gt;"x", NA(),
    FALSE, N("Check if case is 'LEFT' and x axis value less than z score"),
    AND($F$267 = "LEFT", $S292 &lt; IF($J$267="", 0, $J$267)), $T292,
    FALSE, N("Check if case is 'RIGHT' and x axis value greater than z score"),
    AND($F$267 = "RIGHT", $S292 &gt; IF($J$267="", 0, $J$267)), $T292,
    FALSE, N("Default case: Return NA()"),
    TRUE, NA()
)</f>
        <v>#N/A</v>
      </c>
      <c r="W292" s="78" t="e" cm="1">
        <f t="array" ref="W292">_xlfn.IFS(
    FALSE, N("Check if X1 shading is ON"),
    $W$247&lt;&gt;"x", NA(),
    FALSE, N("Check if case is 'LEFT' and x axis value less than z score"),
    AND($F$270 = "LEFT", $S292 &lt; IF($J$270="", 0, $J$270)), $T292,
    FALSE, N("Check if case is 'RIGHT' and x axis value greater than z score"),
    AND($F$270 = "RIGHT", $S292 &gt; IF($J$270="", 0, $J$270)), $T292,
    FALSE, N("Check if case is 'TWO' and both directions"),
    AND(
        $F$270 = "TWO",
        OR($S292 &lt; -ABS($J$270), $S292 &gt; ABS($J$270))
    ), $T292,
    FALSE, N("Default case: Return NA()"),
    TRUE, NA()
)</f>
        <v>#N/A</v>
      </c>
      <c r="X292" s="30"/>
      <c r="Y292" s="66">
        <v>-0.16666666666666879</v>
      </c>
      <c r="Z292" s="66">
        <v>0.11</v>
      </c>
      <c r="AA292" s="66">
        <f t="shared" si="132"/>
        <v>0.11</v>
      </c>
      <c r="AB292" s="66" t="str">
        <f t="shared" si="133"/>
        <v>x̅</v>
      </c>
      <c r="CA292" s="30"/>
      <c r="CB292" s="26"/>
      <c r="CC292" s="8"/>
      <c r="CD292" s="66"/>
      <c r="CE292" s="26"/>
      <c r="CF292" s="30"/>
      <c r="CG292" s="50" t="s">
        <v>119</v>
      </c>
      <c r="CH292" s="30"/>
      <c r="CI292" s="8"/>
      <c r="CJ292" s="8"/>
      <c r="CK292" s="8"/>
      <c r="CL292" s="30"/>
      <c r="CM292" s="30"/>
      <c r="CN292" s="30"/>
      <c r="CO292" s="30"/>
      <c r="CP292" s="30"/>
      <c r="CQ292" s="30"/>
      <c r="CR292" s="38">
        <f t="shared" si="139"/>
        <v>-1.2500000000000022</v>
      </c>
      <c r="CS292" s="78">
        <f t="shared" si="138"/>
        <v>0.1800129339136412</v>
      </c>
      <c r="CT292" s="78" t="e" cm="1">
        <f t="array" ref="CT292">_xlfn.IFS(
    FALSE, N("Check if X1 shading is ON"),
    $CT$248&lt;&gt;"x", NA(),
    FALSE, N("Check if case is 'LEFT' and x axis value less than z score"),
    AND($CE$267 = "LEFT", $CR292 &lt; IF($CI$267="", 0, $CI$267)), $CS292,
    FALSE, N("Check if case is 'RIGHT' and x axis value greater than z score"),
    AND($CE$267 = "RIGHT", $CR292 &gt; IF($CI$267="", 0, $CI$267)), $CS292,
    FALSE, N("Check if case is 'TWO' and both directions"),
    AND(
        $CE$267 = "TWO",
        OR($CR292 &lt; -ABS($CI$267), $CR292 &gt; ABS($CI$268))
    ), $CS292,
    FALSE, N("Default case: Return NA()"),
    TRUE, NA()
)</f>
        <v>#N/A</v>
      </c>
      <c r="CU292" s="78" t="e" cm="1">
        <f t="array" ref="CU292">_xlfn.IFS(
    FALSE, N("Check if X1 shading is ON"),
    $CT$248&lt;&gt;"x", NA(),
    FALSE, N("Check if case is 'LEFT' and x axis value less than z score"),
    AND($CE$268 = "LEFT", $CR292 &lt; IF($CI$268="", 0, $CI$268)), $CS292,
    FALSE, N("Check if case is 'RIGHT' and x axis value greater than z score"),
    AND($CE$268 = "RIGHT", $CR292 &gt; IF($CI$268="", 0, $CI$268)), $CS292,
    FALSE, N("Default case: Return NA()"),
    TRUE, NA()
)</f>
        <v>#N/A</v>
      </c>
      <c r="CV292" s="78" t="e" cm="1">
        <f t="array" ref="CV292">_xlfn.IFS(
    FALSE, N("Check if X1 shading is ON"),
    $CV$248&lt;&gt;"x", NA(),
    FALSE, N("Check if case is 'LEFT' and x axis value less than z score"),
    AND($CE$271 = "LEFT", $CR292 &lt; IF($CI$271="", 0, $CI$271)), $CS292,
    FALSE, N("Check if case is 'RIGHT' and x axis value greater than z score"),
    AND($CE$271 = "RIGHT", $CR292 &gt; IF($CI$271="", 0, $CI$271)), $CS292,
    FALSE, N("Check if case is 'TWO' and both directions"),
    AND(
        $CE$271 = "TWO",
        OR($CR292 &lt; -ABS($CI$271), $CR292 &gt; ABS($CI$271))
    ), $CS292,
    FALSE, N("Default case: Return NA()"),
    TRUE, NA()
)</f>
        <v>#N/A</v>
      </c>
      <c r="CW292" s="30"/>
      <c r="CX292" s="66">
        <v>-0.33333333333333548</v>
      </c>
      <c r="CY292" s="66">
        <v>0.11</v>
      </c>
      <c r="CZ292" s="66">
        <f t="shared" si="134"/>
        <v>0.11</v>
      </c>
      <c r="DA292" s="66" t="str">
        <f t="shared" si="135"/>
        <v>x̅</v>
      </c>
    </row>
    <row r="293" spans="1:105" ht="16" x14ac:dyDescent="0.2">
      <c r="A293"/>
      <c r="B293" s="30"/>
      <c r="C293" s="26"/>
      <c r="D293" s="8"/>
      <c r="E293" s="66"/>
      <c r="F293" s="26"/>
      <c r="G293" s="30"/>
      <c r="H293" s="50" t="s">
        <v>113</v>
      </c>
      <c r="I293" s="30"/>
      <c r="J293" s="8"/>
      <c r="K293" s="8"/>
      <c r="L293" s="8"/>
      <c r="M293" s="30"/>
      <c r="N293" s="30"/>
      <c r="O293" s="30"/>
      <c r="P293" s="30"/>
      <c r="Q293" s="30"/>
      <c r="R293" s="30"/>
      <c r="S293" s="38">
        <f t="shared" si="137"/>
        <v>-1.1666666666666687</v>
      </c>
      <c r="T293" s="78">
        <f t="shared" si="136"/>
        <v>0.1987796582109283</v>
      </c>
      <c r="U293" s="78" t="e" cm="1">
        <f t="array" ref="U293">_xlfn.IFS(
    FALSE, N("Check if X1 shading is ON"),
    $U$247&lt;&gt;"x", NA(),
    FALSE, N("Check if case is 'LEFT' and x axis value less than z score"),
    AND($F$266 = "LEFT", $S293 &lt; IF($J$266="", 0, $J$266)), $T293,
    FALSE, N("Check if case is 'RIGHT' and x axis value greater than z score"),
    AND($F$266 = "RIGHT", $S293 &gt; IF($J$266="", 0, $J$266)), $T293,
    FALSE, N("Check if case is 'TWO' and both directions"),
    AND(
        $F$266 = "TWO",
        OR($S293 &lt; -ABS($J$266), $S293 &gt; ABS($J$267))
    ), $T293,
    FALSE, N("Default case: Return NA()"),
    TRUE, NA()
)</f>
        <v>#N/A</v>
      </c>
      <c r="V293" s="78" t="e" cm="1">
        <f t="array" ref="V293">_xlfn.IFS(
    FALSE, N("Check if X1 shading is ON"),
    $U$247&lt;&gt;"x", NA(),
    FALSE, N("Check if case is 'LEFT' and x axis value less than z score"),
    AND($F$267 = "LEFT", $S293 &lt; IF($J$267="", 0, $J$267)), $T293,
    FALSE, N("Check if case is 'RIGHT' and x axis value greater than z score"),
    AND($F$267 = "RIGHT", $S293 &gt; IF($J$267="", 0, $J$267)), $T293,
    FALSE, N("Default case: Return NA()"),
    TRUE, NA()
)</f>
        <v>#N/A</v>
      </c>
      <c r="W293" s="78" t="e" cm="1">
        <f t="array" ref="W293">_xlfn.IFS(
    FALSE, N("Check if X1 shading is ON"),
    $W$247&lt;&gt;"x", NA(),
    FALSE, N("Check if case is 'LEFT' and x axis value less than z score"),
    AND($F$270 = "LEFT", $S293 &lt; IF($J$270="", 0, $J$270)), $T293,
    FALSE, N("Check if case is 'RIGHT' and x axis value greater than z score"),
    AND($F$270 = "RIGHT", $S293 &gt; IF($J$270="", 0, $J$270)), $T293,
    FALSE, N("Check if case is 'TWO' and both directions"),
    AND(
        $F$270 = "TWO",
        OR($S293 &lt; -ABS($J$270), $S293 &gt; ABS($J$270))
    ), $T293,
    FALSE, N("Default case: Return NA()"),
    TRUE, NA()
)</f>
        <v>#N/A</v>
      </c>
      <c r="X293" s="30"/>
      <c r="Y293" s="66">
        <v>0.16666666666666449</v>
      </c>
      <c r="Z293" s="66">
        <v>0.11</v>
      </c>
      <c r="AA293" s="66">
        <f t="shared" si="132"/>
        <v>0.11</v>
      </c>
      <c r="AB293" s="66" t="str">
        <f t="shared" si="133"/>
        <v>x̅</v>
      </c>
      <c r="CA293" s="30"/>
      <c r="CB293" s="26"/>
      <c r="CC293" s="8"/>
      <c r="CD293" s="66"/>
      <c r="CE293" s="26"/>
      <c r="CF293" s="30"/>
      <c r="CG293" s="50" t="s">
        <v>112</v>
      </c>
      <c r="CH293" s="30"/>
      <c r="CI293" s="8"/>
      <c r="CJ293" s="8"/>
      <c r="CK293" s="8"/>
      <c r="CL293" s="30"/>
      <c r="CM293" s="30"/>
      <c r="CN293" s="30"/>
      <c r="CO293" s="30"/>
      <c r="CP293" s="30"/>
      <c r="CQ293" s="30"/>
      <c r="CR293" s="38">
        <f t="shared" si="139"/>
        <v>-1.2083333333333355</v>
      </c>
      <c r="CS293" s="78">
        <f t="shared" si="138"/>
        <v>0.1893099846787111</v>
      </c>
      <c r="CT293" s="78" t="e" cm="1">
        <f t="array" ref="CT293">_xlfn.IFS(
    FALSE, N("Check if X1 shading is ON"),
    $CT$248&lt;&gt;"x", NA(),
    FALSE, N("Check if case is 'LEFT' and x axis value less than z score"),
    AND($CE$267 = "LEFT", $CR293 &lt; IF($CI$267="", 0, $CI$267)), $CS293,
    FALSE, N("Check if case is 'RIGHT' and x axis value greater than z score"),
    AND($CE$267 = "RIGHT", $CR293 &gt; IF($CI$267="", 0, $CI$267)), $CS293,
    FALSE, N("Check if case is 'TWO' and both directions"),
    AND(
        $CE$267 = "TWO",
        OR($CR293 &lt; -ABS($CI$267), $CR293 &gt; ABS($CI$268))
    ), $CS293,
    FALSE, N("Default case: Return NA()"),
    TRUE, NA()
)</f>
        <v>#N/A</v>
      </c>
      <c r="CU293" s="78" t="e" cm="1">
        <f t="array" ref="CU293">_xlfn.IFS(
    FALSE, N("Check if X1 shading is ON"),
    $CT$248&lt;&gt;"x", NA(),
    FALSE, N("Check if case is 'LEFT' and x axis value less than z score"),
    AND($CE$268 = "LEFT", $CR293 &lt; IF($CI$268="", 0, $CI$268)), $CS293,
    FALSE, N("Check if case is 'RIGHT' and x axis value greater than z score"),
    AND($CE$268 = "RIGHT", $CR293 &gt; IF($CI$268="", 0, $CI$268)), $CS293,
    FALSE, N("Default case: Return NA()"),
    TRUE, NA()
)</f>
        <v>#N/A</v>
      </c>
      <c r="CV293" s="78" t="e" cm="1">
        <f t="array" ref="CV293">_xlfn.IFS(
    FALSE, N("Check if X1 shading is ON"),
    $CV$248&lt;&gt;"x", NA(),
    FALSE, N("Check if case is 'LEFT' and x axis value less than z score"),
    AND($CE$271 = "LEFT", $CR293 &lt; IF($CI$271="", 0, $CI$271)), $CS293,
    FALSE, N("Check if case is 'RIGHT' and x axis value greater than z score"),
    AND($CE$271 = "RIGHT", $CR293 &gt; IF($CI$271="", 0, $CI$271)), $CS293,
    FALSE, N("Check if case is 'TWO' and both directions"),
    AND(
        $CE$271 = "TWO",
        OR($CR293 &lt; -ABS($CI$271), $CR293 &gt; ABS($CI$271))
    ), $CS293,
    FALSE, N("Default case: Return NA()"),
    TRUE, NA()
)</f>
        <v>#N/A</v>
      </c>
      <c r="CW293" s="30"/>
      <c r="CX293" s="66">
        <v>-0.16666666666666879</v>
      </c>
      <c r="CY293" s="66">
        <v>0.11</v>
      </c>
      <c r="CZ293" s="66">
        <f t="shared" si="134"/>
        <v>0.11</v>
      </c>
      <c r="DA293" s="66" t="str">
        <f t="shared" si="135"/>
        <v>x̅</v>
      </c>
    </row>
    <row r="294" spans="1:105" ht="16" x14ac:dyDescent="0.2">
      <c r="A294"/>
      <c r="B294" s="30"/>
      <c r="C294" s="26"/>
      <c r="D294" s="8"/>
      <c r="E294" s="66"/>
      <c r="F294" s="26"/>
      <c r="G294" s="30"/>
      <c r="H294" s="50" t="s">
        <v>114</v>
      </c>
      <c r="I294" s="30"/>
      <c r="J294" s="8"/>
      <c r="K294" s="8"/>
      <c r="L294" s="8"/>
      <c r="M294" s="30"/>
      <c r="N294" s="30"/>
      <c r="O294" s="30"/>
      <c r="P294" s="30"/>
      <c r="Q294" s="30"/>
      <c r="R294" s="30"/>
      <c r="S294" s="38">
        <f t="shared" si="137"/>
        <v>-1.125000000000002</v>
      </c>
      <c r="T294" s="78">
        <f t="shared" si="136"/>
        <v>0.20839733277253844</v>
      </c>
      <c r="U294" s="78" t="e" cm="1">
        <f t="array" ref="U294">_xlfn.IFS(
    FALSE, N("Check if X1 shading is ON"),
    $U$247&lt;&gt;"x", NA(),
    FALSE, N("Check if case is 'LEFT' and x axis value less than z score"),
    AND($F$266 = "LEFT", $S294 &lt; IF($J$266="", 0, $J$266)), $T294,
    FALSE, N("Check if case is 'RIGHT' and x axis value greater than z score"),
    AND($F$266 = "RIGHT", $S294 &gt; IF($J$266="", 0, $J$266)), $T294,
    FALSE, N("Check if case is 'TWO' and both directions"),
    AND(
        $F$266 = "TWO",
        OR($S294 &lt; -ABS($J$266), $S294 &gt; ABS($J$267))
    ), $T294,
    FALSE, N("Default case: Return NA()"),
    TRUE, NA()
)</f>
        <v>#N/A</v>
      </c>
      <c r="V294" s="78" t="e" cm="1">
        <f t="array" ref="V294">_xlfn.IFS(
    FALSE, N("Check if X1 shading is ON"),
    $U$247&lt;&gt;"x", NA(),
    FALSE, N("Check if case is 'LEFT' and x axis value less than z score"),
    AND($F$267 = "LEFT", $S294 &lt; IF($J$267="", 0, $J$267)), $T294,
    FALSE, N("Check if case is 'RIGHT' and x axis value greater than z score"),
    AND($F$267 = "RIGHT", $S294 &gt; IF($J$267="", 0, $J$267)), $T294,
    FALSE, N("Default case: Return NA()"),
    TRUE, NA()
)</f>
        <v>#N/A</v>
      </c>
      <c r="W294" s="78" t="e" cm="1">
        <f t="array" ref="W294">_xlfn.IFS(
    FALSE, N("Check if X1 shading is ON"),
    $W$247&lt;&gt;"x", NA(),
    FALSE, N("Check if case is 'LEFT' and x axis value less than z score"),
    AND($F$270 = "LEFT", $S294 &lt; IF($J$270="", 0, $J$270)), $T294,
    FALSE, N("Check if case is 'RIGHT' and x axis value greater than z score"),
    AND($F$270 = "RIGHT", $S294 &gt; IF($J$270="", 0, $J$270)), $T294,
    FALSE, N("Check if case is 'TWO' and both directions"),
    AND(
        $F$270 = "TWO",
        OR($S294 &lt; -ABS($J$270), $S294 &gt; ABS($J$270))
    ), $T294,
    FALSE, N("Default case: Return NA()"),
    TRUE, NA()
)</f>
        <v>#N/A</v>
      </c>
      <c r="X294" s="30"/>
      <c r="Y294" s="66">
        <v>0.33333333333333115</v>
      </c>
      <c r="Z294" s="66">
        <v>0.11</v>
      </c>
      <c r="AA294" s="66">
        <f t="shared" si="132"/>
        <v>0.11</v>
      </c>
      <c r="AB294" s="66" t="str">
        <f t="shared" si="133"/>
        <v>x̅</v>
      </c>
      <c r="CA294" s="30"/>
      <c r="CB294" s="26"/>
      <c r="CC294" s="8"/>
      <c r="CD294" s="66"/>
      <c r="CE294" s="26"/>
      <c r="CF294" s="30"/>
      <c r="CG294" s="50" t="s">
        <v>113</v>
      </c>
      <c r="CH294" s="30"/>
      <c r="CI294" s="8"/>
      <c r="CJ294" s="8"/>
      <c r="CK294" s="8"/>
      <c r="CL294" s="30"/>
      <c r="CM294" s="30"/>
      <c r="CN294" s="30"/>
      <c r="CO294" s="30"/>
      <c r="CP294" s="30"/>
      <c r="CQ294" s="30"/>
      <c r="CR294" s="38">
        <f t="shared" si="139"/>
        <v>-1.1666666666666687</v>
      </c>
      <c r="CS294" s="78">
        <f t="shared" si="138"/>
        <v>0.1987796582109283</v>
      </c>
      <c r="CT294" s="78" t="e" cm="1">
        <f t="array" ref="CT294">_xlfn.IFS(
    FALSE, N("Check if X1 shading is ON"),
    $CT$248&lt;&gt;"x", NA(),
    FALSE, N("Check if case is 'LEFT' and x axis value less than z score"),
    AND($CE$267 = "LEFT", $CR294 &lt; IF($CI$267="", 0, $CI$267)), $CS294,
    FALSE, N("Check if case is 'RIGHT' and x axis value greater than z score"),
    AND($CE$267 = "RIGHT", $CR294 &gt; IF($CI$267="", 0, $CI$267)), $CS294,
    FALSE, N("Check if case is 'TWO' and both directions"),
    AND(
        $CE$267 = "TWO",
        OR($CR294 &lt; -ABS($CI$267), $CR294 &gt; ABS($CI$268))
    ), $CS294,
    FALSE, N("Default case: Return NA()"),
    TRUE, NA()
)</f>
        <v>#N/A</v>
      </c>
      <c r="CU294" s="78" t="e" cm="1">
        <f t="array" ref="CU294">_xlfn.IFS(
    FALSE, N("Check if X1 shading is ON"),
    $CT$248&lt;&gt;"x", NA(),
    FALSE, N("Check if case is 'LEFT' and x axis value less than z score"),
    AND($CE$268 = "LEFT", $CR294 &lt; IF($CI$268="", 0, $CI$268)), $CS294,
    FALSE, N("Check if case is 'RIGHT' and x axis value greater than z score"),
    AND($CE$268 = "RIGHT", $CR294 &gt; IF($CI$268="", 0, $CI$268)), $CS294,
    FALSE, N("Default case: Return NA()"),
    TRUE, NA()
)</f>
        <v>#N/A</v>
      </c>
      <c r="CV294" s="78" t="e" cm="1">
        <f t="array" ref="CV294">_xlfn.IFS(
    FALSE, N("Check if X1 shading is ON"),
    $CV$248&lt;&gt;"x", NA(),
    FALSE, N("Check if case is 'LEFT' and x axis value less than z score"),
    AND($CE$271 = "LEFT", $CR294 &lt; IF($CI$271="", 0, $CI$271)), $CS294,
    FALSE, N("Check if case is 'RIGHT' and x axis value greater than z score"),
    AND($CE$271 = "RIGHT", $CR294 &gt; IF($CI$271="", 0, $CI$271)), $CS294,
    FALSE, N("Check if case is 'TWO' and both directions"),
    AND(
        $CE$271 = "TWO",
        OR($CR294 &lt; -ABS($CI$271), $CR294 &gt; ABS($CI$271))
    ), $CS294,
    FALSE, N("Default case: Return NA()"),
    TRUE, NA()
)</f>
        <v>#N/A</v>
      </c>
      <c r="CW294" s="30"/>
      <c r="CX294" s="66">
        <v>0.16666666666666449</v>
      </c>
      <c r="CY294" s="66">
        <v>0.11</v>
      </c>
      <c r="CZ294" s="66">
        <f t="shared" si="134"/>
        <v>0.11</v>
      </c>
      <c r="DA294" s="66" t="str">
        <f t="shared" si="135"/>
        <v>x̅</v>
      </c>
    </row>
    <row r="295" spans="1:105" ht="16" x14ac:dyDescent="0.2">
      <c r="A295"/>
      <c r="B295" s="30"/>
      <c r="C295" s="26"/>
      <c r="D295" s="66"/>
      <c r="E295" s="66"/>
      <c r="F295" s="26"/>
      <c r="G295" s="30"/>
      <c r="H295" s="50" t="s">
        <v>115</v>
      </c>
      <c r="I295" s="30"/>
      <c r="J295" s="8"/>
      <c r="K295" s="8"/>
      <c r="L295" s="8"/>
      <c r="M295" s="30"/>
      <c r="N295" s="30"/>
      <c r="O295" s="30"/>
      <c r="P295" s="30"/>
      <c r="Q295" s="30"/>
      <c r="R295" s="30"/>
      <c r="S295" s="38">
        <f t="shared" si="137"/>
        <v>-1.0833333333333353</v>
      </c>
      <c r="T295" s="78">
        <f t="shared" si="136"/>
        <v>0.21813609130606604</v>
      </c>
      <c r="U295" s="78" t="e" cm="1">
        <f t="array" ref="U295">_xlfn.IFS(
    FALSE, N("Check if X1 shading is ON"),
    $U$247&lt;&gt;"x", NA(),
    FALSE, N("Check if case is 'LEFT' and x axis value less than z score"),
    AND($F$266 = "LEFT", $S295 &lt; IF($J$266="", 0, $J$266)), $T295,
    FALSE, N("Check if case is 'RIGHT' and x axis value greater than z score"),
    AND($F$266 = "RIGHT", $S295 &gt; IF($J$266="", 0, $J$266)), $T295,
    FALSE, N("Check if case is 'TWO' and both directions"),
    AND(
        $F$266 = "TWO",
        OR($S295 &lt; -ABS($J$266), $S295 &gt; ABS($J$267))
    ), $T295,
    FALSE, N("Default case: Return NA()"),
    TRUE, NA()
)</f>
        <v>#N/A</v>
      </c>
      <c r="V295" s="78" t="e" cm="1">
        <f t="array" ref="V295">_xlfn.IFS(
    FALSE, N("Check if X1 shading is ON"),
    $U$247&lt;&gt;"x", NA(),
    FALSE, N("Check if case is 'LEFT' and x axis value less than z score"),
    AND($F$267 = "LEFT", $S295 &lt; IF($J$267="", 0, $J$267)), $T295,
    FALSE, N("Check if case is 'RIGHT' and x axis value greater than z score"),
    AND($F$267 = "RIGHT", $S295 &gt; IF($J$267="", 0, $J$267)), $T295,
    FALSE, N("Default case: Return NA()"),
    TRUE, NA()
)</f>
        <v>#N/A</v>
      </c>
      <c r="W295" s="78" t="e" cm="1">
        <f t="array" ref="W295">_xlfn.IFS(
    FALSE, N("Check if X1 shading is ON"),
    $W$247&lt;&gt;"x", NA(),
    FALSE, N("Check if case is 'LEFT' and x axis value less than z score"),
    AND($F$270 = "LEFT", $S295 &lt; IF($J$270="", 0, $J$270)), $T295,
    FALSE, N("Check if case is 'RIGHT' and x axis value greater than z score"),
    AND($F$270 = "RIGHT", $S295 &gt; IF($J$270="", 0, $J$270)), $T295,
    FALSE, N("Check if case is 'TWO' and both directions"),
    AND(
        $F$270 = "TWO",
        OR($S295 &lt; -ABS($J$270), $S295 &gt; ABS($J$270))
    ), $T295,
    FALSE, N("Default case: Return NA()"),
    TRUE, NA()
)</f>
        <v>#N/A</v>
      </c>
      <c r="X295" s="30"/>
      <c r="Y295" s="66">
        <v>0.49999999999999789</v>
      </c>
      <c r="Z295" s="66">
        <v>0.11</v>
      </c>
      <c r="AA295" s="66">
        <f t="shared" si="132"/>
        <v>0.11</v>
      </c>
      <c r="AB295" s="66" t="str">
        <f t="shared" si="133"/>
        <v>x̅</v>
      </c>
      <c r="CA295" s="30"/>
      <c r="CB295" s="26"/>
      <c r="CC295" s="8"/>
      <c r="CD295" s="66"/>
      <c r="CE295" s="26"/>
      <c r="CF295" s="30"/>
      <c r="CG295" s="50" t="s">
        <v>114</v>
      </c>
      <c r="CH295" s="30"/>
      <c r="CI295" s="8"/>
      <c r="CJ295" s="8"/>
      <c r="CK295" s="8"/>
      <c r="CL295" s="30"/>
      <c r="CM295" s="30"/>
      <c r="CN295" s="30"/>
      <c r="CO295" s="30"/>
      <c r="CP295" s="30"/>
      <c r="CQ295" s="30"/>
      <c r="CR295" s="38">
        <f t="shared" si="139"/>
        <v>-1.125000000000002</v>
      </c>
      <c r="CS295" s="78">
        <f t="shared" si="138"/>
        <v>0.20839733277253844</v>
      </c>
      <c r="CT295" s="78" t="e" cm="1">
        <f t="array" ref="CT295">_xlfn.IFS(
    FALSE, N("Check if X1 shading is ON"),
    $CT$248&lt;&gt;"x", NA(),
    FALSE, N("Check if case is 'LEFT' and x axis value less than z score"),
    AND($CE$267 = "LEFT", $CR295 &lt; IF($CI$267="", 0, $CI$267)), $CS295,
    FALSE, N("Check if case is 'RIGHT' and x axis value greater than z score"),
    AND($CE$267 = "RIGHT", $CR295 &gt; IF($CI$267="", 0, $CI$267)), $CS295,
    FALSE, N("Check if case is 'TWO' and both directions"),
    AND(
        $CE$267 = "TWO",
        OR($CR295 &lt; -ABS($CI$267), $CR295 &gt; ABS($CI$268))
    ), $CS295,
    FALSE, N("Default case: Return NA()"),
    TRUE, NA()
)</f>
        <v>#N/A</v>
      </c>
      <c r="CU295" s="78" t="e" cm="1">
        <f t="array" ref="CU295">_xlfn.IFS(
    FALSE, N("Check if X1 shading is ON"),
    $CT$248&lt;&gt;"x", NA(),
    FALSE, N("Check if case is 'LEFT' and x axis value less than z score"),
    AND($CE$268 = "LEFT", $CR295 &lt; IF($CI$268="", 0, $CI$268)), $CS295,
    FALSE, N("Check if case is 'RIGHT' and x axis value greater than z score"),
    AND($CE$268 = "RIGHT", $CR295 &gt; IF($CI$268="", 0, $CI$268)), $CS295,
    FALSE, N("Default case: Return NA()"),
    TRUE, NA()
)</f>
        <v>#N/A</v>
      </c>
      <c r="CV295" s="78" t="e" cm="1">
        <f t="array" ref="CV295">_xlfn.IFS(
    FALSE, N("Check if X1 shading is ON"),
    $CV$248&lt;&gt;"x", NA(),
    FALSE, N("Check if case is 'LEFT' and x axis value less than z score"),
    AND($CE$271 = "LEFT", $CR295 &lt; IF($CI$271="", 0, $CI$271)), $CS295,
    FALSE, N("Check if case is 'RIGHT' and x axis value greater than z score"),
    AND($CE$271 = "RIGHT", $CR295 &gt; IF($CI$271="", 0, $CI$271)), $CS295,
    FALSE, N("Check if case is 'TWO' and both directions"),
    AND(
        $CE$271 = "TWO",
        OR($CR295 &lt; -ABS($CI$271), $CR295 &gt; ABS($CI$271))
    ), $CS295,
    FALSE, N("Default case: Return NA()"),
    TRUE, NA()
)</f>
        <v>#N/A</v>
      </c>
      <c r="CW295" s="30"/>
      <c r="CX295" s="66">
        <v>0.33333333333333115</v>
      </c>
      <c r="CY295" s="66">
        <v>0.11</v>
      </c>
      <c r="CZ295" s="66">
        <f t="shared" si="134"/>
        <v>0.11</v>
      </c>
      <c r="DA295" s="66" t="str">
        <f t="shared" si="135"/>
        <v>x̅</v>
      </c>
    </row>
    <row r="296" spans="1:105" ht="16" x14ac:dyDescent="0.2">
      <c r="A296"/>
      <c r="B296" s="30"/>
      <c r="C296" s="26"/>
      <c r="D296" s="66"/>
      <c r="E296" s="66"/>
      <c r="F296" s="26"/>
      <c r="G296" s="30"/>
      <c r="H296" s="50" t="s">
        <v>116</v>
      </c>
      <c r="I296" s="30"/>
      <c r="J296" s="8"/>
      <c r="K296" s="8"/>
      <c r="L296" s="8"/>
      <c r="M296" s="30"/>
      <c r="N296" s="30"/>
      <c r="O296" s="30"/>
      <c r="P296" s="30"/>
      <c r="Q296" s="30"/>
      <c r="R296" s="30"/>
      <c r="S296" s="38">
        <f t="shared" si="137"/>
        <v>-1.0416666666666685</v>
      </c>
      <c r="T296" s="78">
        <f t="shared" si="136"/>
        <v>0.22796678938335671</v>
      </c>
      <c r="U296" s="78" t="e" cm="1">
        <f t="array" ref="U296">_xlfn.IFS(
    FALSE, N("Check if X1 shading is ON"),
    $U$247&lt;&gt;"x", NA(),
    FALSE, N("Check if case is 'LEFT' and x axis value less than z score"),
    AND($F$266 = "LEFT", $S296 &lt; IF($J$266="", 0, $J$266)), $T296,
    FALSE, N("Check if case is 'RIGHT' and x axis value greater than z score"),
    AND($F$266 = "RIGHT", $S296 &gt; IF($J$266="", 0, $J$266)), $T296,
    FALSE, N("Check if case is 'TWO' and both directions"),
    AND(
        $F$266 = "TWO",
        OR($S296 &lt; -ABS($J$266), $S296 &gt; ABS($J$267))
    ), $T296,
    FALSE, N("Default case: Return NA()"),
    TRUE, NA()
)</f>
        <v>#N/A</v>
      </c>
      <c r="V296" s="78" t="e" cm="1">
        <f t="array" ref="V296">_xlfn.IFS(
    FALSE, N("Check if X1 shading is ON"),
    $U$247&lt;&gt;"x", NA(),
    FALSE, N("Check if case is 'LEFT' and x axis value less than z score"),
    AND($F$267 = "LEFT", $S296 &lt; IF($J$267="", 0, $J$267)), $T296,
    FALSE, N("Check if case is 'RIGHT' and x axis value greater than z score"),
    AND($F$267 = "RIGHT", $S296 &gt; IF($J$267="", 0, $J$267)), $T296,
    FALSE, N("Default case: Return NA()"),
    TRUE, NA()
)</f>
        <v>#N/A</v>
      </c>
      <c r="W296" s="78" t="e" cm="1">
        <f t="array" ref="W296">_xlfn.IFS(
    FALSE, N("Check if X1 shading is ON"),
    $W$247&lt;&gt;"x", NA(),
    FALSE, N("Check if case is 'LEFT' and x axis value less than z score"),
    AND($F$270 = "LEFT", $S296 &lt; IF($J$270="", 0, $J$270)), $T296,
    FALSE, N("Check if case is 'RIGHT' and x axis value greater than z score"),
    AND($F$270 = "RIGHT", $S296 &gt; IF($J$270="", 0, $J$270)), $T296,
    FALSE, N("Check if case is 'TWO' and both directions"),
    AND(
        $F$270 = "TWO",
        OR($S296 &lt; -ABS($J$270), $S296 &gt; ABS($J$270))
    ), $T296,
    FALSE, N("Default case: Return NA()"),
    TRUE, NA()
)</f>
        <v>#N/A</v>
      </c>
      <c r="X296" s="30"/>
      <c r="Y296" s="66">
        <v>0.66666666666666441</v>
      </c>
      <c r="Z296" s="66">
        <v>0.11</v>
      </c>
      <c r="AA296" s="66">
        <f t="shared" si="132"/>
        <v>0.11</v>
      </c>
      <c r="AB296" s="66" t="str">
        <f t="shared" si="133"/>
        <v>x̅</v>
      </c>
      <c r="CA296" s="30"/>
      <c r="CB296" s="26"/>
      <c r="CC296" s="66"/>
      <c r="CD296" s="66"/>
      <c r="CE296" s="26"/>
      <c r="CF296" s="30"/>
      <c r="CG296" s="50" t="s">
        <v>115</v>
      </c>
      <c r="CH296" s="30"/>
      <c r="CI296" s="8"/>
      <c r="CJ296" s="8"/>
      <c r="CK296" s="8"/>
      <c r="CL296" s="30"/>
      <c r="CM296" s="30"/>
      <c r="CN296" s="30"/>
      <c r="CO296" s="30"/>
      <c r="CP296" s="30"/>
      <c r="CQ296" s="30"/>
      <c r="CR296" s="38">
        <f t="shared" si="139"/>
        <v>-1.0833333333333353</v>
      </c>
      <c r="CS296" s="78">
        <f t="shared" si="138"/>
        <v>0.21813609130606604</v>
      </c>
      <c r="CT296" s="78" t="e" cm="1">
        <f t="array" ref="CT296">_xlfn.IFS(
    FALSE, N("Check if X1 shading is ON"),
    $CT$248&lt;&gt;"x", NA(),
    FALSE, N("Check if case is 'LEFT' and x axis value less than z score"),
    AND($CE$267 = "LEFT", $CR296 &lt; IF($CI$267="", 0, $CI$267)), $CS296,
    FALSE, N("Check if case is 'RIGHT' and x axis value greater than z score"),
    AND($CE$267 = "RIGHT", $CR296 &gt; IF($CI$267="", 0, $CI$267)), $CS296,
    FALSE, N("Check if case is 'TWO' and both directions"),
    AND(
        $CE$267 = "TWO",
        OR($CR296 &lt; -ABS($CI$267), $CR296 &gt; ABS($CI$268))
    ), $CS296,
    FALSE, N("Default case: Return NA()"),
    TRUE, NA()
)</f>
        <v>#N/A</v>
      </c>
      <c r="CU296" s="78" t="e" cm="1">
        <f t="array" ref="CU296">_xlfn.IFS(
    FALSE, N("Check if X1 shading is ON"),
    $CT$248&lt;&gt;"x", NA(),
    FALSE, N("Check if case is 'LEFT' and x axis value less than z score"),
    AND($CE$268 = "LEFT", $CR296 &lt; IF($CI$268="", 0, $CI$268)), $CS296,
    FALSE, N("Check if case is 'RIGHT' and x axis value greater than z score"),
    AND($CE$268 = "RIGHT", $CR296 &gt; IF($CI$268="", 0, $CI$268)), $CS296,
    FALSE, N("Default case: Return NA()"),
    TRUE, NA()
)</f>
        <v>#N/A</v>
      </c>
      <c r="CV296" s="78" t="e" cm="1">
        <f t="array" ref="CV296">_xlfn.IFS(
    FALSE, N("Check if X1 shading is ON"),
    $CV$248&lt;&gt;"x", NA(),
    FALSE, N("Check if case is 'LEFT' and x axis value less than z score"),
    AND($CE$271 = "LEFT", $CR296 &lt; IF($CI$271="", 0, $CI$271)), $CS296,
    FALSE, N("Check if case is 'RIGHT' and x axis value greater than z score"),
    AND($CE$271 = "RIGHT", $CR296 &gt; IF($CI$271="", 0, $CI$271)), $CS296,
    FALSE, N("Check if case is 'TWO' and both directions"),
    AND(
        $CE$271 = "TWO",
        OR($CR296 &lt; -ABS($CI$271), $CR296 &gt; ABS($CI$271))
    ), $CS296,
    FALSE, N("Default case: Return NA()"),
    TRUE, NA()
)</f>
        <v>#N/A</v>
      </c>
      <c r="CW296" s="30"/>
      <c r="CX296" s="66">
        <v>0.49999999999999789</v>
      </c>
      <c r="CY296" s="66">
        <v>0.11</v>
      </c>
      <c r="CZ296" s="66">
        <f t="shared" si="134"/>
        <v>0.11</v>
      </c>
      <c r="DA296" s="66" t="str">
        <f t="shared" si="135"/>
        <v>x̅</v>
      </c>
    </row>
    <row r="297" spans="1:105" ht="16" x14ac:dyDescent="0.2">
      <c r="A297"/>
      <c r="B297" s="30"/>
      <c r="C297" s="26"/>
      <c r="D297" s="66"/>
      <c r="E297" s="66"/>
      <c r="F297" s="26"/>
      <c r="G297" s="30"/>
      <c r="H297" s="50" t="s">
        <v>117</v>
      </c>
      <c r="I297" s="30"/>
      <c r="J297" s="8"/>
      <c r="K297" s="8"/>
      <c r="L297" s="8"/>
      <c r="M297" s="30"/>
      <c r="N297" s="30"/>
      <c r="O297" s="30"/>
      <c r="P297" s="30"/>
      <c r="Q297" s="30"/>
      <c r="R297" s="30"/>
      <c r="S297" s="38">
        <f t="shared" si="137"/>
        <v>-1.0000000000000018</v>
      </c>
      <c r="T297" s="78">
        <f t="shared" si="136"/>
        <v>0.23785814985587553</v>
      </c>
      <c r="U297" s="78" t="e" cm="1">
        <f t="array" ref="U297">_xlfn.IFS(
    FALSE, N("Check if X1 shading is ON"),
    $U$247&lt;&gt;"x", NA(),
    FALSE, N("Check if case is 'LEFT' and x axis value less than z score"),
    AND($F$266 = "LEFT", $S297 &lt; IF($J$266="", 0, $J$266)), $T297,
    FALSE, N("Check if case is 'RIGHT' and x axis value greater than z score"),
    AND($F$266 = "RIGHT", $S297 &gt; IF($J$266="", 0, $J$266)), $T297,
    FALSE, N("Check if case is 'TWO' and both directions"),
    AND(
        $F$266 = "TWO",
        OR($S297 &lt; -ABS($J$266), $S297 &gt; ABS($J$267))
    ), $T297,
    FALSE, N("Default case: Return NA()"),
    TRUE, NA()
)</f>
        <v>#N/A</v>
      </c>
      <c r="V297" s="78" t="e" cm="1">
        <f t="array" ref="V297">_xlfn.IFS(
    FALSE, N("Check if X1 shading is ON"),
    $U$247&lt;&gt;"x", NA(),
    FALSE, N("Check if case is 'LEFT' and x axis value less than z score"),
    AND($F$267 = "LEFT", $S297 &lt; IF($J$267="", 0, $J$267)), $T297,
    FALSE, N("Check if case is 'RIGHT' and x axis value greater than z score"),
    AND($F$267 = "RIGHT", $S297 &gt; IF($J$267="", 0, $J$267)), $T297,
    FALSE, N("Default case: Return NA()"),
    TRUE, NA()
)</f>
        <v>#N/A</v>
      </c>
      <c r="W297" s="78" t="e" cm="1">
        <f t="array" ref="W297">_xlfn.IFS(
    FALSE, N("Check if X1 shading is ON"),
    $W$247&lt;&gt;"x", NA(),
    FALSE, N("Check if case is 'LEFT' and x axis value less than z score"),
    AND($F$270 = "LEFT", $S297 &lt; IF($J$270="", 0, $J$270)), $T297,
    FALSE, N("Check if case is 'RIGHT' and x axis value greater than z score"),
    AND($F$270 = "RIGHT", $S297 &gt; IF($J$270="", 0, $J$270)), $T297,
    FALSE, N("Check if case is 'TWO' and both directions"),
    AND(
        $F$270 = "TWO",
        OR($S297 &lt; -ABS($J$270), $S297 &gt; ABS($J$270))
    ), $T297,
    FALSE, N("Default case: Return NA()"),
    TRUE, NA()
)</f>
        <v>#N/A</v>
      </c>
      <c r="X297" s="30"/>
      <c r="Y297" s="66">
        <v>0.83333333333333093</v>
      </c>
      <c r="Z297" s="66">
        <v>0.11</v>
      </c>
      <c r="AA297" s="66">
        <f t="shared" si="132"/>
        <v>0.11</v>
      </c>
      <c r="AB297" s="66" t="str">
        <f t="shared" si="133"/>
        <v>x̅</v>
      </c>
      <c r="CA297" s="30"/>
      <c r="CB297" s="26"/>
      <c r="CC297" s="66"/>
      <c r="CD297" s="66"/>
      <c r="CE297" s="26"/>
      <c r="CF297" s="30"/>
      <c r="CG297" s="50" t="s">
        <v>116</v>
      </c>
      <c r="CH297" s="30"/>
      <c r="CI297" s="8"/>
      <c r="CJ297" s="8"/>
      <c r="CK297" s="8"/>
      <c r="CL297" s="30"/>
      <c r="CM297" s="30"/>
      <c r="CN297" s="30"/>
      <c r="CO297" s="30"/>
      <c r="CP297" s="30"/>
      <c r="CQ297" s="30"/>
      <c r="CR297" s="38">
        <f t="shared" si="139"/>
        <v>-1.0416666666666685</v>
      </c>
      <c r="CS297" s="78">
        <f t="shared" si="138"/>
        <v>0.22796678938335671</v>
      </c>
      <c r="CT297" s="78" t="e" cm="1">
        <f t="array" ref="CT297">_xlfn.IFS(
    FALSE, N("Check if X1 shading is ON"),
    $CT$248&lt;&gt;"x", NA(),
    FALSE, N("Check if case is 'LEFT' and x axis value less than z score"),
    AND($CE$267 = "LEFT", $CR297 &lt; IF($CI$267="", 0, $CI$267)), $CS297,
    FALSE, N("Check if case is 'RIGHT' and x axis value greater than z score"),
    AND($CE$267 = "RIGHT", $CR297 &gt; IF($CI$267="", 0, $CI$267)), $CS297,
    FALSE, N("Check if case is 'TWO' and both directions"),
    AND(
        $CE$267 = "TWO",
        OR($CR297 &lt; -ABS($CI$267), $CR297 &gt; ABS($CI$268))
    ), $CS297,
    FALSE, N("Default case: Return NA()"),
    TRUE, NA()
)</f>
        <v>#N/A</v>
      </c>
      <c r="CU297" s="78" t="e" cm="1">
        <f t="array" ref="CU297">_xlfn.IFS(
    FALSE, N("Check if X1 shading is ON"),
    $CT$248&lt;&gt;"x", NA(),
    FALSE, N("Check if case is 'LEFT' and x axis value less than z score"),
    AND($CE$268 = "LEFT", $CR297 &lt; IF($CI$268="", 0, $CI$268)), $CS297,
    FALSE, N("Check if case is 'RIGHT' and x axis value greater than z score"),
    AND($CE$268 = "RIGHT", $CR297 &gt; IF($CI$268="", 0, $CI$268)), $CS297,
    FALSE, N("Default case: Return NA()"),
    TRUE, NA()
)</f>
        <v>#N/A</v>
      </c>
      <c r="CV297" s="78" t="e" cm="1">
        <f t="array" ref="CV297">_xlfn.IFS(
    FALSE, N("Check if X1 shading is ON"),
    $CV$248&lt;&gt;"x", NA(),
    FALSE, N("Check if case is 'LEFT' and x axis value less than z score"),
    AND($CE$271 = "LEFT", $CR297 &lt; IF($CI$271="", 0, $CI$271)), $CS297,
    FALSE, N("Check if case is 'RIGHT' and x axis value greater than z score"),
    AND($CE$271 = "RIGHT", $CR297 &gt; IF($CI$271="", 0, $CI$271)), $CS297,
    FALSE, N("Check if case is 'TWO' and both directions"),
    AND(
        $CE$271 = "TWO",
        OR($CR297 &lt; -ABS($CI$271), $CR297 &gt; ABS($CI$271))
    ), $CS297,
    FALSE, N("Default case: Return NA()"),
    TRUE, NA()
)</f>
        <v>#N/A</v>
      </c>
      <c r="CW297" s="30"/>
      <c r="CX297" s="66">
        <v>0.66666666666666441</v>
      </c>
      <c r="CY297" s="66">
        <v>0.11</v>
      </c>
      <c r="CZ297" s="66">
        <f t="shared" si="134"/>
        <v>0.11</v>
      </c>
      <c r="DA297" s="66" t="str">
        <f t="shared" si="135"/>
        <v>x̅</v>
      </c>
    </row>
    <row r="298" spans="1:105" ht="16" x14ac:dyDescent="0.2">
      <c r="A298"/>
      <c r="B298" s="30"/>
      <c r="C298" s="26"/>
      <c r="D298" s="66"/>
      <c r="E298" s="66"/>
      <c r="F298" s="26"/>
      <c r="G298" s="30"/>
      <c r="H298" s="50" t="s">
        <v>118</v>
      </c>
      <c r="I298" s="30"/>
      <c r="J298" s="8"/>
      <c r="K298" s="8"/>
      <c r="L298" s="8"/>
      <c r="M298" s="30"/>
      <c r="N298" s="30"/>
      <c r="O298" s="30"/>
      <c r="P298" s="30"/>
      <c r="Q298" s="30"/>
      <c r="R298" s="30"/>
      <c r="S298" s="38">
        <f t="shared" si="137"/>
        <v>-0.95833333333333515</v>
      </c>
      <c r="T298" s="78">
        <f t="shared" si="136"/>
        <v>0.24777688479017695</v>
      </c>
      <c r="U298" s="78" t="e" cm="1">
        <f t="array" ref="U298">_xlfn.IFS(
    FALSE, N("Check if X1 shading is ON"),
    $U$247&lt;&gt;"x", NA(),
    FALSE, N("Check if case is 'LEFT' and x axis value less than z score"),
    AND($F$266 = "LEFT", $S298 &lt; IF($J$266="", 0, $J$266)), $T298,
    FALSE, N("Check if case is 'RIGHT' and x axis value greater than z score"),
    AND($F$266 = "RIGHT", $S298 &gt; IF($J$266="", 0, $J$266)), $T298,
    FALSE, N("Check if case is 'TWO' and both directions"),
    AND(
        $F$266 = "TWO",
        OR($S298 &lt; -ABS($J$266), $S298 &gt; ABS($J$267))
    ), $T298,
    FALSE, N("Default case: Return NA()"),
    TRUE, NA()
)</f>
        <v>#N/A</v>
      </c>
      <c r="V298" s="78" t="e" cm="1">
        <f t="array" ref="V298">_xlfn.IFS(
    FALSE, N("Check if X1 shading is ON"),
    $U$247&lt;&gt;"x", NA(),
    FALSE, N("Check if case is 'LEFT' and x axis value less than z score"),
    AND($F$267 = "LEFT", $S298 &lt; IF($J$267="", 0, $J$267)), $T298,
    FALSE, N("Check if case is 'RIGHT' and x axis value greater than z score"),
    AND($F$267 = "RIGHT", $S298 &gt; IF($J$267="", 0, $J$267)), $T298,
    FALSE, N("Default case: Return NA()"),
    TRUE, NA()
)</f>
        <v>#N/A</v>
      </c>
      <c r="W298" s="78" t="e" cm="1">
        <f t="array" ref="W298">_xlfn.IFS(
    FALSE, N("Check if X1 shading is ON"),
    $W$247&lt;&gt;"x", NA(),
    FALSE, N("Check if case is 'LEFT' and x axis value less than z score"),
    AND($F$270 = "LEFT", $S298 &lt; IF($J$270="", 0, $J$270)), $T298,
    FALSE, N("Check if case is 'RIGHT' and x axis value greater than z score"),
    AND($F$270 = "RIGHT", $S298 &gt; IF($J$270="", 0, $J$270)), $T298,
    FALSE, N("Check if case is 'TWO' and both directions"),
    AND(
        $F$270 = "TWO",
        OR($S298 &lt; -ABS($J$270), $S298 &gt; ABS($J$270))
    ), $T298,
    FALSE, N("Default case: Return NA()"),
    TRUE, NA()
)</f>
        <v>#N/A</v>
      </c>
      <c r="X298" s="30"/>
      <c r="Y298" s="66">
        <v>1.1666666666666643</v>
      </c>
      <c r="Z298" s="66">
        <v>0.11</v>
      </c>
      <c r="AA298" s="66">
        <f t="shared" si="132"/>
        <v>0.11</v>
      </c>
      <c r="AB298" s="66" t="str">
        <f t="shared" si="133"/>
        <v>x̅</v>
      </c>
      <c r="CA298" s="30"/>
      <c r="CB298" s="26"/>
      <c r="CC298" s="66"/>
      <c r="CD298" s="66"/>
      <c r="CE298" s="26"/>
      <c r="CF298" s="30"/>
      <c r="CG298" s="50" t="s">
        <v>117</v>
      </c>
      <c r="CH298" s="30"/>
      <c r="CI298" s="8"/>
      <c r="CJ298" s="8"/>
      <c r="CK298" s="8"/>
      <c r="CL298" s="30"/>
      <c r="CM298" s="30"/>
      <c r="CN298" s="30"/>
      <c r="CO298" s="30"/>
      <c r="CP298" s="30"/>
      <c r="CQ298" s="30"/>
      <c r="CR298" s="38">
        <f t="shared" si="139"/>
        <v>-1.0000000000000018</v>
      </c>
      <c r="CS298" s="78">
        <f t="shared" si="138"/>
        <v>0.23785814985587553</v>
      </c>
      <c r="CT298" s="78" t="e" cm="1">
        <f t="array" ref="CT298">_xlfn.IFS(
    FALSE, N("Check if X1 shading is ON"),
    $CT$248&lt;&gt;"x", NA(),
    FALSE, N("Check if case is 'LEFT' and x axis value less than z score"),
    AND($CE$267 = "LEFT", $CR298 &lt; IF($CI$267="", 0, $CI$267)), $CS298,
    FALSE, N("Check if case is 'RIGHT' and x axis value greater than z score"),
    AND($CE$267 = "RIGHT", $CR298 &gt; IF($CI$267="", 0, $CI$267)), $CS298,
    FALSE, N("Check if case is 'TWO' and both directions"),
    AND(
        $CE$267 = "TWO",
        OR($CR298 &lt; -ABS($CI$267), $CR298 &gt; ABS($CI$268))
    ), $CS298,
    FALSE, N("Default case: Return NA()"),
    TRUE, NA()
)</f>
        <v>#N/A</v>
      </c>
      <c r="CU298" s="78" t="e" cm="1">
        <f t="array" ref="CU298">_xlfn.IFS(
    FALSE, N("Check if X1 shading is ON"),
    $CT$248&lt;&gt;"x", NA(),
    FALSE, N("Check if case is 'LEFT' and x axis value less than z score"),
    AND($CE$268 = "LEFT", $CR298 &lt; IF($CI$268="", 0, $CI$268)), $CS298,
    FALSE, N("Check if case is 'RIGHT' and x axis value greater than z score"),
    AND($CE$268 = "RIGHT", $CR298 &gt; IF($CI$268="", 0, $CI$268)), $CS298,
    FALSE, N("Default case: Return NA()"),
    TRUE, NA()
)</f>
        <v>#N/A</v>
      </c>
      <c r="CV298" s="78" t="e" cm="1">
        <f t="array" ref="CV298">_xlfn.IFS(
    FALSE, N("Check if X1 shading is ON"),
    $CV$248&lt;&gt;"x", NA(),
    FALSE, N("Check if case is 'LEFT' and x axis value less than z score"),
    AND($CE$271 = "LEFT", $CR298 &lt; IF($CI$271="", 0, $CI$271)), $CS298,
    FALSE, N("Check if case is 'RIGHT' and x axis value greater than z score"),
    AND($CE$271 = "RIGHT", $CR298 &gt; IF($CI$271="", 0, $CI$271)), $CS298,
    FALSE, N("Check if case is 'TWO' and both directions"),
    AND(
        $CE$271 = "TWO",
        OR($CR298 &lt; -ABS($CI$271), $CR298 &gt; ABS($CI$271))
    ), $CS298,
    FALSE, N("Default case: Return NA()"),
    TRUE, NA()
)</f>
        <v>#N/A</v>
      </c>
      <c r="CW298" s="30"/>
      <c r="CX298" s="66">
        <v>0.83333333333333093</v>
      </c>
      <c r="CY298" s="66">
        <v>0.11</v>
      </c>
      <c r="CZ298" s="66">
        <f t="shared" si="134"/>
        <v>0.11</v>
      </c>
      <c r="DA298" s="66" t="str">
        <f t="shared" si="135"/>
        <v>x̅</v>
      </c>
    </row>
    <row r="299" spans="1:105" ht="16" x14ac:dyDescent="0.2">
      <c r="A299"/>
      <c r="B299" s="30"/>
      <c r="C299" s="8"/>
      <c r="D299" s="8"/>
      <c r="E299" s="8"/>
      <c r="F299" s="8"/>
      <c r="G299" s="8"/>
      <c r="H299" s="8"/>
      <c r="I299" s="8"/>
      <c r="J299" s="8"/>
      <c r="K299" s="8"/>
      <c r="L299" s="30"/>
      <c r="M299" s="30"/>
      <c r="N299" s="30"/>
      <c r="O299" s="30"/>
      <c r="P299" s="30"/>
      <c r="Q299" s="30"/>
      <c r="R299" s="30"/>
      <c r="S299" s="38">
        <f t="shared" si="137"/>
        <v>-0.91666666666666852</v>
      </c>
      <c r="T299" s="78">
        <f t="shared" si="136"/>
        <v>0.25768784490435065</v>
      </c>
      <c r="U299" s="78" t="e" cm="1">
        <f t="array" ref="U299">_xlfn.IFS(
    FALSE, N("Check if X1 shading is ON"),
    $U$247&lt;&gt;"x", NA(),
    FALSE, N("Check if case is 'LEFT' and x axis value less than z score"),
    AND($F$266 = "LEFT", $S299 &lt; IF($J$266="", 0, $J$266)), $T299,
    FALSE, N("Check if case is 'RIGHT' and x axis value greater than z score"),
    AND($F$266 = "RIGHT", $S299 &gt; IF($J$266="", 0, $J$266)), $T299,
    FALSE, N("Check if case is 'TWO' and both directions"),
    AND(
        $F$266 = "TWO",
        OR($S299 &lt; -ABS($J$266), $S299 &gt; ABS($J$267))
    ), $T299,
    FALSE, N("Default case: Return NA()"),
    TRUE, NA()
)</f>
        <v>#N/A</v>
      </c>
      <c r="V299" s="78" t="e" cm="1">
        <f t="array" ref="V299">_xlfn.IFS(
    FALSE, N("Check if X1 shading is ON"),
    $U$247&lt;&gt;"x", NA(),
    FALSE, N("Check if case is 'LEFT' and x axis value less than z score"),
    AND($F$267 = "LEFT", $S299 &lt; IF($J$267="", 0, $J$267)), $T299,
    FALSE, N("Check if case is 'RIGHT' and x axis value greater than z score"),
    AND($F$267 = "RIGHT", $S299 &gt; IF($J$267="", 0, $J$267)), $T299,
    FALSE, N("Default case: Return NA()"),
    TRUE, NA()
)</f>
        <v>#N/A</v>
      </c>
      <c r="W299" s="78" t="e" cm="1">
        <f t="array" ref="W299">_xlfn.IFS(
    FALSE, N("Check if X1 shading is ON"),
    $W$247&lt;&gt;"x", NA(),
    FALSE, N("Check if case is 'LEFT' and x axis value less than z score"),
    AND($F$270 = "LEFT", $S299 &lt; IF($J$270="", 0, $J$270)), $T299,
    FALSE, N("Check if case is 'RIGHT' and x axis value greater than z score"),
    AND($F$270 = "RIGHT", $S299 &gt; IF($J$270="", 0, $J$270)), $T299,
    FALSE, N("Check if case is 'TWO' and both directions"),
    AND(
        $F$270 = "TWO",
        OR($S299 &lt; -ABS($J$270), $S299 &gt; ABS($J$270))
    ), $T299,
    FALSE, N("Default case: Return NA()"),
    TRUE, NA()
)</f>
        <v>#N/A</v>
      </c>
      <c r="X299" s="30"/>
      <c r="Y299" s="66">
        <v>1.3333333333333313</v>
      </c>
      <c r="Z299" s="66">
        <v>0.11</v>
      </c>
      <c r="AA299" s="66">
        <f t="shared" ref="AA299:AA330" si="140">IF($AA$201="x",Z299,NA())</f>
        <v>0.11</v>
      </c>
      <c r="AB299" s="66" t="str">
        <f t="shared" ref="AB299:AB330" si="141">IF($I$265="","",$I$265)</f>
        <v>x̅</v>
      </c>
      <c r="CA299" s="30"/>
      <c r="CB299" s="26"/>
      <c r="CC299" s="66"/>
      <c r="CD299" s="66"/>
      <c r="CE299" s="26"/>
      <c r="CF299" s="30"/>
      <c r="CG299" s="50" t="s">
        <v>118</v>
      </c>
      <c r="CH299" s="30"/>
      <c r="CI299" s="8"/>
      <c r="CJ299" s="8"/>
      <c r="CK299" s="8"/>
      <c r="CL299" s="30"/>
      <c r="CM299" s="30"/>
      <c r="CN299" s="30"/>
      <c r="CO299" s="30"/>
      <c r="CP299" s="30"/>
      <c r="CQ299" s="30"/>
      <c r="CR299" s="38">
        <f t="shared" si="139"/>
        <v>-0.95833333333333515</v>
      </c>
      <c r="CS299" s="78">
        <f t="shared" si="138"/>
        <v>0.24777688479017695</v>
      </c>
      <c r="CT299" s="78" t="e" cm="1">
        <f t="array" ref="CT299">_xlfn.IFS(
    FALSE, N("Check if X1 shading is ON"),
    $CT$248&lt;&gt;"x", NA(),
    FALSE, N("Check if case is 'LEFT' and x axis value less than z score"),
    AND($CE$267 = "LEFT", $CR299 &lt; IF($CI$267="", 0, $CI$267)), $CS299,
    FALSE, N("Check if case is 'RIGHT' and x axis value greater than z score"),
    AND($CE$267 = "RIGHT", $CR299 &gt; IF($CI$267="", 0, $CI$267)), $CS299,
    FALSE, N("Check if case is 'TWO' and both directions"),
    AND(
        $CE$267 = "TWO",
        OR($CR299 &lt; -ABS($CI$267), $CR299 &gt; ABS($CI$268))
    ), $CS299,
    FALSE, N("Default case: Return NA()"),
    TRUE, NA()
)</f>
        <v>#N/A</v>
      </c>
      <c r="CU299" s="78" t="e" cm="1">
        <f t="array" ref="CU299">_xlfn.IFS(
    FALSE, N("Check if X1 shading is ON"),
    $CT$248&lt;&gt;"x", NA(),
    FALSE, N("Check if case is 'LEFT' and x axis value less than z score"),
    AND($CE$268 = "LEFT", $CR299 &lt; IF($CI$268="", 0, $CI$268)), $CS299,
    FALSE, N("Check if case is 'RIGHT' and x axis value greater than z score"),
    AND($CE$268 = "RIGHT", $CR299 &gt; IF($CI$268="", 0, $CI$268)), $CS299,
    FALSE, N("Default case: Return NA()"),
    TRUE, NA()
)</f>
        <v>#N/A</v>
      </c>
      <c r="CV299" s="78" t="e" cm="1">
        <f t="array" ref="CV299">_xlfn.IFS(
    FALSE, N("Check if X1 shading is ON"),
    $CV$248&lt;&gt;"x", NA(),
    FALSE, N("Check if case is 'LEFT' and x axis value less than z score"),
    AND($CE$271 = "LEFT", $CR299 &lt; IF($CI$271="", 0, $CI$271)), $CS299,
    FALSE, N("Check if case is 'RIGHT' and x axis value greater than z score"),
    AND($CE$271 = "RIGHT", $CR299 &gt; IF($CI$271="", 0, $CI$271)), $CS299,
    FALSE, N("Check if case is 'TWO' and both directions"),
    AND(
        $CE$271 = "TWO",
        OR($CR299 &lt; -ABS($CI$271), $CR299 &gt; ABS($CI$271))
    ), $CS299,
    FALSE, N("Default case: Return NA()"),
    TRUE, NA()
)</f>
        <v>#N/A</v>
      </c>
      <c r="CW299" s="30"/>
      <c r="CX299" s="66">
        <v>1.1666666666666643</v>
      </c>
      <c r="CY299" s="66">
        <v>0.11</v>
      </c>
      <c r="CZ299" s="66">
        <f t="shared" si="134"/>
        <v>0.11</v>
      </c>
      <c r="DA299" s="66" t="str">
        <f t="shared" si="135"/>
        <v>x̅</v>
      </c>
    </row>
    <row r="300" spans="1:105" ht="16" x14ac:dyDescent="0.2">
      <c r="A300"/>
      <c r="B300" s="30"/>
      <c r="C300" s="8"/>
      <c r="D300" s="8"/>
      <c r="E300" s="8"/>
      <c r="F300" s="8"/>
      <c r="G300" s="8"/>
      <c r="H300" s="8"/>
      <c r="I300" s="8"/>
      <c r="J300" s="8"/>
      <c r="K300" s="8"/>
      <c r="L300" s="30"/>
      <c r="M300" s="30"/>
      <c r="N300" s="30"/>
      <c r="O300" s="30"/>
      <c r="P300" s="30"/>
      <c r="Q300" s="30"/>
      <c r="R300" s="30"/>
      <c r="S300" s="38">
        <f t="shared" si="137"/>
        <v>-0.87500000000000189</v>
      </c>
      <c r="T300" s="78">
        <f t="shared" si="136"/>
        <v>0.26755419632366828</v>
      </c>
      <c r="U300" s="78" t="e" cm="1">
        <f t="array" ref="U300">_xlfn.IFS(
    FALSE, N("Check if X1 shading is ON"),
    $U$247&lt;&gt;"x", NA(),
    FALSE, N("Check if case is 'LEFT' and x axis value less than z score"),
    AND($F$266 = "LEFT", $S300 &lt; IF($J$266="", 0, $J$266)), $T300,
    FALSE, N("Check if case is 'RIGHT' and x axis value greater than z score"),
    AND($F$266 = "RIGHT", $S300 &gt; IF($J$266="", 0, $J$266)), $T300,
    FALSE, N("Check if case is 'TWO' and both directions"),
    AND(
        $F$266 = "TWO",
        OR($S300 &lt; -ABS($J$266), $S300 &gt; ABS($J$267))
    ), $T300,
    FALSE, N("Default case: Return NA()"),
    TRUE, NA()
)</f>
        <v>#N/A</v>
      </c>
      <c r="V300" s="78" t="e" cm="1">
        <f t="array" ref="V300">_xlfn.IFS(
    FALSE, N("Check if X1 shading is ON"),
    $U$247&lt;&gt;"x", NA(),
    FALSE, N("Check if case is 'LEFT' and x axis value less than z score"),
    AND($F$267 = "LEFT", $S300 &lt; IF($J$267="", 0, $J$267)), $T300,
    FALSE, N("Check if case is 'RIGHT' and x axis value greater than z score"),
    AND($F$267 = "RIGHT", $S300 &gt; IF($J$267="", 0, $J$267)), $T300,
    FALSE, N("Default case: Return NA()"),
    TRUE, NA()
)</f>
        <v>#N/A</v>
      </c>
      <c r="W300" s="78" t="e" cm="1">
        <f t="array" ref="W300">_xlfn.IFS(
    FALSE, N("Check if X1 shading is ON"),
    $W$247&lt;&gt;"x", NA(),
    FALSE, N("Check if case is 'LEFT' and x axis value less than z score"),
    AND($F$270 = "LEFT", $S300 &lt; IF($J$270="", 0, $J$270)), $T300,
    FALSE, N("Check if case is 'RIGHT' and x axis value greater than z score"),
    AND($F$270 = "RIGHT", $S300 &gt; IF($J$270="", 0, $J$270)), $T300,
    FALSE, N("Check if case is 'TWO' and both directions"),
    AND(
        $F$270 = "TWO",
        OR($S300 &lt; -ABS($J$270), $S300 &gt; ABS($J$270))
    ), $T300,
    FALSE, N("Default case: Return NA()"),
    TRUE, NA()
)</f>
        <v>#N/A</v>
      </c>
      <c r="X300" s="30"/>
      <c r="Y300" s="66">
        <v>1.4999999999999982</v>
      </c>
      <c r="Z300" s="66">
        <v>0.11</v>
      </c>
      <c r="AA300" s="66">
        <f t="shared" si="140"/>
        <v>0.11</v>
      </c>
      <c r="AB300" s="66" t="str">
        <f t="shared" si="141"/>
        <v>x̅</v>
      </c>
      <c r="CA300" s="30"/>
      <c r="CB300" s="8"/>
      <c r="CC300" s="8"/>
      <c r="CD300" s="8"/>
      <c r="CE300" s="8"/>
      <c r="CF300" s="8"/>
      <c r="CG300" s="8"/>
      <c r="CH300" s="8"/>
      <c r="CI300" s="8"/>
      <c r="CJ300" s="8"/>
      <c r="CK300" s="30"/>
      <c r="CL300" s="30"/>
      <c r="CM300" s="30"/>
      <c r="CN300" s="30"/>
      <c r="CO300" s="30"/>
      <c r="CP300" s="30"/>
      <c r="CQ300" s="30"/>
      <c r="CR300" s="38">
        <f t="shared" si="139"/>
        <v>-0.91666666666666852</v>
      </c>
      <c r="CS300" s="78">
        <f t="shared" si="138"/>
        <v>0.25768784490435065</v>
      </c>
      <c r="CT300" s="78" t="e" cm="1">
        <f t="array" ref="CT300">_xlfn.IFS(
    FALSE, N("Check if X1 shading is ON"),
    $CT$248&lt;&gt;"x", NA(),
    FALSE, N("Check if case is 'LEFT' and x axis value less than z score"),
    AND($CE$267 = "LEFT", $CR300 &lt; IF($CI$267="", 0, $CI$267)), $CS300,
    FALSE, N("Check if case is 'RIGHT' and x axis value greater than z score"),
    AND($CE$267 = "RIGHT", $CR300 &gt; IF($CI$267="", 0, $CI$267)), $CS300,
    FALSE, N("Check if case is 'TWO' and both directions"),
    AND(
        $CE$267 = "TWO",
        OR($CR300 &lt; -ABS($CI$267), $CR300 &gt; ABS($CI$268))
    ), $CS300,
    FALSE, N("Default case: Return NA()"),
    TRUE, NA()
)</f>
        <v>#N/A</v>
      </c>
      <c r="CU300" s="78" t="e" cm="1">
        <f t="array" ref="CU300">_xlfn.IFS(
    FALSE, N("Check if X1 shading is ON"),
    $CT$248&lt;&gt;"x", NA(),
    FALSE, N("Check if case is 'LEFT' and x axis value less than z score"),
    AND($CE$268 = "LEFT", $CR300 &lt; IF($CI$268="", 0, $CI$268)), $CS300,
    FALSE, N("Check if case is 'RIGHT' and x axis value greater than z score"),
    AND($CE$268 = "RIGHT", $CR300 &gt; IF($CI$268="", 0, $CI$268)), $CS300,
    FALSE, N("Default case: Return NA()"),
    TRUE, NA()
)</f>
        <v>#N/A</v>
      </c>
      <c r="CV300" s="78" t="e" cm="1">
        <f t="array" ref="CV300">_xlfn.IFS(
    FALSE, N("Check if X1 shading is ON"),
    $CV$248&lt;&gt;"x", NA(),
    FALSE, N("Check if case is 'LEFT' and x axis value less than z score"),
    AND($CE$271 = "LEFT", $CR300 &lt; IF($CI$271="", 0, $CI$271)), $CS300,
    FALSE, N("Check if case is 'RIGHT' and x axis value greater than z score"),
    AND($CE$271 = "RIGHT", $CR300 &gt; IF($CI$271="", 0, $CI$271)), $CS300,
    FALSE, N("Check if case is 'TWO' and both directions"),
    AND(
        $CE$271 = "TWO",
        OR($CR300 &lt; -ABS($CI$271), $CR300 &gt; ABS($CI$271))
    ), $CS300,
    FALSE, N("Default case: Return NA()"),
    TRUE, NA()
)</f>
        <v>#N/A</v>
      </c>
      <c r="CW300" s="30"/>
      <c r="CX300" s="66">
        <v>1.3333333333333313</v>
      </c>
      <c r="CY300" s="66">
        <v>0.11</v>
      </c>
      <c r="CZ300" s="66">
        <f t="shared" ref="CZ300:CZ331" si="142">IF($CZ$202="x",CY300,NA())</f>
        <v>0.11</v>
      </c>
      <c r="DA300" s="66" t="str">
        <f t="shared" ref="DA300:DA331" si="143">IF($CH$266="","",$CH$266)</f>
        <v>x̅</v>
      </c>
    </row>
    <row r="301" spans="1:105" ht="16" x14ac:dyDescent="0.2">
      <c r="A301"/>
      <c r="B301" s="30"/>
      <c r="C301" s="94" t="s">
        <v>71</v>
      </c>
      <c r="D301" s="49"/>
      <c r="E301" s="49"/>
      <c r="F301" s="50" t="str">
        <f>IF(
    AND(
        $F$266 &lt;&gt; "TWO",
        N260 = "x"
    ),
    "x",
    0
)</f>
        <v>x</v>
      </c>
      <c r="G301" s="51"/>
      <c r="H301" s="49"/>
      <c r="I301" s="50">
        <f>N263</f>
        <v>0</v>
      </c>
      <c r="J301" s="50">
        <f>N264</f>
        <v>0</v>
      </c>
      <c r="K301" s="50" t="str">
        <f>N261</f>
        <v>x</v>
      </c>
      <c r="L301" s="52"/>
      <c r="M301" s="30"/>
      <c r="N301" s="30"/>
      <c r="O301" s="30"/>
      <c r="P301" s="30"/>
      <c r="Q301" s="30"/>
      <c r="R301" s="30"/>
      <c r="S301" s="38">
        <f t="shared" si="137"/>
        <v>-0.83333333333333526</v>
      </c>
      <c r="T301" s="78">
        <f t="shared" si="136"/>
        <v>0.27733762405258572</v>
      </c>
      <c r="U301" s="78" t="e" cm="1">
        <f t="array" ref="U301">_xlfn.IFS(
    FALSE, N("Check if X1 shading is ON"),
    $U$247&lt;&gt;"x", NA(),
    FALSE, N("Check if case is 'LEFT' and x axis value less than z score"),
    AND($F$266 = "LEFT", $S301 &lt; IF($J$266="", 0, $J$266)), $T301,
    FALSE, N("Check if case is 'RIGHT' and x axis value greater than z score"),
    AND($F$266 = "RIGHT", $S301 &gt; IF($J$266="", 0, $J$266)), $T301,
    FALSE, N("Check if case is 'TWO' and both directions"),
    AND(
        $F$266 = "TWO",
        OR($S301 &lt; -ABS($J$266), $S301 &gt; ABS($J$267))
    ), $T301,
    FALSE, N("Default case: Return NA()"),
    TRUE, NA()
)</f>
        <v>#N/A</v>
      </c>
      <c r="V301" s="78" t="e" cm="1">
        <f t="array" ref="V301">_xlfn.IFS(
    FALSE, N("Check if X1 shading is ON"),
    $U$247&lt;&gt;"x", NA(),
    FALSE, N("Check if case is 'LEFT' and x axis value less than z score"),
    AND($F$267 = "LEFT", $S301 &lt; IF($J$267="", 0, $J$267)), $T301,
    FALSE, N("Check if case is 'RIGHT' and x axis value greater than z score"),
    AND($F$267 = "RIGHT", $S301 &gt; IF($J$267="", 0, $J$267)), $T301,
    FALSE, N("Default case: Return NA()"),
    TRUE, NA()
)</f>
        <v>#N/A</v>
      </c>
      <c r="W301" s="78" t="e" cm="1">
        <f t="array" ref="W301">_xlfn.IFS(
    FALSE, N("Check if X1 shading is ON"),
    $W$247&lt;&gt;"x", NA(),
    FALSE, N("Check if case is 'LEFT' and x axis value less than z score"),
    AND($F$270 = "LEFT", $S301 &lt; IF($J$270="", 0, $J$270)), $T301,
    FALSE, N("Check if case is 'RIGHT' and x axis value greater than z score"),
    AND($F$270 = "RIGHT", $S301 &gt; IF($J$270="", 0, $J$270)), $T301,
    FALSE, N("Check if case is 'TWO' and both directions"),
    AND(
        $F$270 = "TWO",
        OR($S301 &lt; -ABS($J$270), $S301 &gt; ABS($J$270))
    ), $T301,
    FALSE, N("Default case: Return NA()"),
    TRUE, NA()
)</f>
        <v>#N/A</v>
      </c>
      <c r="X301" s="30"/>
      <c r="Y301" s="66">
        <v>-1.3333333333333357</v>
      </c>
      <c r="Z301" s="66">
        <v>0.13400000000000001</v>
      </c>
      <c r="AA301" s="66">
        <f t="shared" si="140"/>
        <v>0.13400000000000001</v>
      </c>
      <c r="AB301" s="66" t="str">
        <f t="shared" si="141"/>
        <v>x̅</v>
      </c>
      <c r="CA301" s="30"/>
      <c r="CB301" s="8"/>
      <c r="CC301" s="8"/>
      <c r="CD301" s="8"/>
      <c r="CE301" s="8"/>
      <c r="CF301" s="8"/>
      <c r="CG301" s="8"/>
      <c r="CH301" s="8"/>
      <c r="CI301" s="8"/>
      <c r="CJ301" s="8"/>
      <c r="CK301" s="30"/>
      <c r="CL301" s="30"/>
      <c r="CM301" s="30"/>
      <c r="CN301" s="30"/>
      <c r="CO301" s="30"/>
      <c r="CP301" s="30"/>
      <c r="CQ301" s="30"/>
      <c r="CR301" s="38">
        <f t="shared" si="139"/>
        <v>-0.87500000000000189</v>
      </c>
      <c r="CS301" s="78">
        <f t="shared" si="138"/>
        <v>0.26755419632366828</v>
      </c>
      <c r="CT301" s="78" t="e" cm="1">
        <f t="array" ref="CT301">_xlfn.IFS(
    FALSE, N("Check if X1 shading is ON"),
    $CT$248&lt;&gt;"x", NA(),
    FALSE, N("Check if case is 'LEFT' and x axis value less than z score"),
    AND($CE$267 = "LEFT", $CR301 &lt; IF($CI$267="", 0, $CI$267)), $CS301,
    FALSE, N("Check if case is 'RIGHT' and x axis value greater than z score"),
    AND($CE$267 = "RIGHT", $CR301 &gt; IF($CI$267="", 0, $CI$267)), $CS301,
    FALSE, N("Check if case is 'TWO' and both directions"),
    AND(
        $CE$267 = "TWO",
        OR($CR301 &lt; -ABS($CI$267), $CR301 &gt; ABS($CI$268))
    ), $CS301,
    FALSE, N("Default case: Return NA()"),
    TRUE, NA()
)</f>
        <v>#N/A</v>
      </c>
      <c r="CU301" s="78" t="e" cm="1">
        <f t="array" ref="CU301">_xlfn.IFS(
    FALSE, N("Check if X1 shading is ON"),
    $CT$248&lt;&gt;"x", NA(),
    FALSE, N("Check if case is 'LEFT' and x axis value less than z score"),
    AND($CE$268 = "LEFT", $CR301 &lt; IF($CI$268="", 0, $CI$268)), $CS301,
    FALSE, N("Check if case is 'RIGHT' and x axis value greater than z score"),
    AND($CE$268 = "RIGHT", $CR301 &gt; IF($CI$268="", 0, $CI$268)), $CS301,
    FALSE, N("Default case: Return NA()"),
    TRUE, NA()
)</f>
        <v>#N/A</v>
      </c>
      <c r="CV301" s="78" t="e" cm="1">
        <f t="array" ref="CV301">_xlfn.IFS(
    FALSE, N("Check if X1 shading is ON"),
    $CV$248&lt;&gt;"x", NA(),
    FALSE, N("Check if case is 'LEFT' and x axis value less than z score"),
    AND($CE$271 = "LEFT", $CR301 &lt; IF($CI$271="", 0, $CI$271)), $CS301,
    FALSE, N("Check if case is 'RIGHT' and x axis value greater than z score"),
    AND($CE$271 = "RIGHT", $CR301 &gt; IF($CI$271="", 0, $CI$271)), $CS301,
    FALSE, N("Check if case is 'TWO' and both directions"),
    AND(
        $CE$271 = "TWO",
        OR($CR301 &lt; -ABS($CI$271), $CR301 &gt; ABS($CI$271))
    ), $CS301,
    FALSE, N("Default case: Return NA()"),
    TRUE, NA()
)</f>
        <v>#N/A</v>
      </c>
      <c r="CW301" s="30"/>
      <c r="CX301" s="66">
        <v>1.4999999999999982</v>
      </c>
      <c r="CY301" s="66">
        <v>0.11</v>
      </c>
      <c r="CZ301" s="66">
        <f t="shared" si="142"/>
        <v>0.11</v>
      </c>
      <c r="DA301" s="66" t="str">
        <f t="shared" si="143"/>
        <v>x̅</v>
      </c>
    </row>
    <row r="302" spans="1:105" ht="16" x14ac:dyDescent="0.2">
      <c r="A302"/>
      <c r="B302" s="30"/>
      <c r="C302" s="49"/>
      <c r="D302" s="53"/>
      <c r="E302" s="54" t="s">
        <v>1</v>
      </c>
      <c r="F302" s="55" t="s">
        <v>2</v>
      </c>
      <c r="G302" s="49" t="s">
        <v>35</v>
      </c>
      <c r="H302" s="52" t="s">
        <v>36</v>
      </c>
      <c r="I302" s="51" t="s">
        <v>1</v>
      </c>
      <c r="J302" s="51" t="str">
        <f>J265</f>
        <v>t</v>
      </c>
      <c r="K302" s="56" t="s">
        <v>37</v>
      </c>
      <c r="L302" s="55" t="s">
        <v>8</v>
      </c>
      <c r="M302" s="30"/>
      <c r="N302" s="30"/>
      <c r="O302" s="30"/>
      <c r="P302" s="30"/>
      <c r="Q302" s="30"/>
      <c r="R302" s="30"/>
      <c r="S302" s="38">
        <f t="shared" si="137"/>
        <v>-0.79166666666666863</v>
      </c>
      <c r="T302" s="78">
        <f t="shared" si="136"/>
        <v>0.28699856112266137</v>
      </c>
      <c r="U302" s="78" t="e" cm="1">
        <f t="array" ref="U302">_xlfn.IFS(
    FALSE, N("Check if X1 shading is ON"),
    $U$247&lt;&gt;"x", NA(),
    FALSE, N("Check if case is 'LEFT' and x axis value less than z score"),
    AND($F$266 = "LEFT", $S302 &lt; IF($J$266="", 0, $J$266)), $T302,
    FALSE, N("Check if case is 'RIGHT' and x axis value greater than z score"),
    AND($F$266 = "RIGHT", $S302 &gt; IF($J$266="", 0, $J$266)), $T302,
    FALSE, N("Check if case is 'TWO' and both directions"),
    AND(
        $F$266 = "TWO",
        OR($S302 &lt; -ABS($J$266), $S302 &gt; ABS($J$267))
    ), $T302,
    FALSE, N("Default case: Return NA()"),
    TRUE, NA()
)</f>
        <v>#N/A</v>
      </c>
      <c r="V302" s="78" t="e" cm="1">
        <f t="array" ref="V302">_xlfn.IFS(
    FALSE, N("Check if X1 shading is ON"),
    $U$247&lt;&gt;"x", NA(),
    FALSE, N("Check if case is 'LEFT' and x axis value less than z score"),
    AND($F$267 = "LEFT", $S302 &lt; IF($J$267="", 0, $J$267)), $T302,
    FALSE, N("Check if case is 'RIGHT' and x axis value greater than z score"),
    AND($F$267 = "RIGHT", $S302 &gt; IF($J$267="", 0, $J$267)), $T302,
    FALSE, N("Default case: Return NA()"),
    TRUE, NA()
)</f>
        <v>#N/A</v>
      </c>
      <c r="W302" s="78" t="e" cm="1">
        <f t="array" ref="W302">_xlfn.IFS(
    FALSE, N("Check if X1 shading is ON"),
    $W$247&lt;&gt;"x", NA(),
    FALSE, N("Check if case is 'LEFT' and x axis value less than z score"),
    AND($F$270 = "LEFT", $S302 &lt; IF($J$270="", 0, $J$270)), $T302,
    FALSE, N("Check if case is 'RIGHT' and x axis value greater than z score"),
    AND($F$270 = "RIGHT", $S302 &gt; IF($J$270="", 0, $J$270)), $T302,
    FALSE, N("Check if case is 'TWO' and both directions"),
    AND(
        $F$270 = "TWO",
        OR($S302 &lt; -ABS($J$270), $S302 &gt; ABS($J$270))
    ), $T302,
    FALSE, N("Default case: Return NA()"),
    TRUE, NA()
)</f>
        <v>#N/A</v>
      </c>
      <c r="X302" s="30"/>
      <c r="Y302" s="66">
        <v>-1.1666666666666687</v>
      </c>
      <c r="Z302" s="66">
        <v>0.13400000000000001</v>
      </c>
      <c r="AA302" s="66">
        <f t="shared" si="140"/>
        <v>0.13400000000000001</v>
      </c>
      <c r="AB302" s="66" t="str">
        <f t="shared" si="141"/>
        <v>x̅</v>
      </c>
      <c r="CA302" s="30"/>
      <c r="CB302" s="94" t="s">
        <v>71</v>
      </c>
      <c r="CC302" s="49"/>
      <c r="CD302" s="49"/>
      <c r="CE302" s="50" t="str">
        <f>IF(
    AND(
        $CE$267 &lt;&gt; "TWO",
        CM261 = "x"
    ),
    "x",
    0
)</f>
        <v>x</v>
      </c>
      <c r="CF302" s="51"/>
      <c r="CG302" s="49"/>
      <c r="CH302" s="50">
        <f>CM264</f>
        <v>0</v>
      </c>
      <c r="CI302" s="50">
        <f>CM265</f>
        <v>0</v>
      </c>
      <c r="CJ302" s="50" t="str">
        <f>CM262</f>
        <v>x</v>
      </c>
      <c r="CK302" s="52"/>
      <c r="CL302" s="30"/>
      <c r="CM302" s="30"/>
      <c r="CN302" s="30"/>
      <c r="CO302" s="30"/>
      <c r="CP302" s="30"/>
      <c r="CQ302" s="30"/>
      <c r="CR302" s="38">
        <f t="shared" si="139"/>
        <v>-0.83333333333333526</v>
      </c>
      <c r="CS302" s="78">
        <f t="shared" si="138"/>
        <v>0.27733762405258572</v>
      </c>
      <c r="CT302" s="78" t="e" cm="1">
        <f t="array" ref="CT302">_xlfn.IFS(
    FALSE, N("Check if X1 shading is ON"),
    $CT$248&lt;&gt;"x", NA(),
    FALSE, N("Check if case is 'LEFT' and x axis value less than z score"),
    AND($CE$267 = "LEFT", $CR302 &lt; IF($CI$267="", 0, $CI$267)), $CS302,
    FALSE, N("Check if case is 'RIGHT' and x axis value greater than z score"),
    AND($CE$267 = "RIGHT", $CR302 &gt; IF($CI$267="", 0, $CI$267)), $CS302,
    FALSE, N("Check if case is 'TWO' and both directions"),
    AND(
        $CE$267 = "TWO",
        OR($CR302 &lt; -ABS($CI$267), $CR302 &gt; ABS($CI$268))
    ), $CS302,
    FALSE, N("Default case: Return NA()"),
    TRUE, NA()
)</f>
        <v>#N/A</v>
      </c>
      <c r="CU302" s="78" t="e" cm="1">
        <f t="array" ref="CU302">_xlfn.IFS(
    FALSE, N("Check if X1 shading is ON"),
    $CT$248&lt;&gt;"x", NA(),
    FALSE, N("Check if case is 'LEFT' and x axis value less than z score"),
    AND($CE$268 = "LEFT", $CR302 &lt; IF($CI$268="", 0, $CI$268)), $CS302,
    FALSE, N("Check if case is 'RIGHT' and x axis value greater than z score"),
    AND($CE$268 = "RIGHT", $CR302 &gt; IF($CI$268="", 0, $CI$268)), $CS302,
    FALSE, N("Default case: Return NA()"),
    TRUE, NA()
)</f>
        <v>#N/A</v>
      </c>
      <c r="CV302" s="78" t="e" cm="1">
        <f t="array" ref="CV302">_xlfn.IFS(
    FALSE, N("Check if X1 shading is ON"),
    $CV$248&lt;&gt;"x", NA(),
    FALSE, N("Check if case is 'LEFT' and x axis value less than z score"),
    AND($CE$271 = "LEFT", $CR302 &lt; IF($CI$271="", 0, $CI$271)), $CS302,
    FALSE, N("Check if case is 'RIGHT' and x axis value greater than z score"),
    AND($CE$271 = "RIGHT", $CR302 &gt; IF($CI$271="", 0, $CI$271)), $CS302,
    FALSE, N("Check if case is 'TWO' and both directions"),
    AND(
        $CE$271 = "TWO",
        OR($CR302 &lt; -ABS($CI$271), $CR302 &gt; ABS($CI$271))
    ), $CS302,
    FALSE, N("Default case: Return NA()"),
    TRUE, NA()
)</f>
        <v>#N/A</v>
      </c>
      <c r="CW302" s="30"/>
      <c r="CX302" s="66">
        <v>-1.3333333333333357</v>
      </c>
      <c r="CY302" s="66">
        <v>0.13400000000000001</v>
      </c>
      <c r="CZ302" s="66">
        <f t="shared" si="142"/>
        <v>0.13400000000000001</v>
      </c>
      <c r="DA302" s="66" t="str">
        <f t="shared" si="143"/>
        <v>x̅</v>
      </c>
    </row>
    <row r="303" spans="1:105" ht="51" x14ac:dyDescent="0.2">
      <c r="A303"/>
      <c r="B303" s="30"/>
      <c r="C303" s="57" t="s">
        <v>82</v>
      </c>
      <c r="D303" s="58" t="str">
        <f>$E266</f>
        <v>critical value x̅</v>
      </c>
      <c r="E303" s="59" cm="1">
        <f t="array" ref="E303">IFERROR(
   _xlfn.IFS(
       FALSE, N("Use the value of z if it is not empty"),
       $J266&lt;&gt;"", $J266,
       FALSE, N("Calculate (x - μ) / σ if μ, σ, and x are numbers"),
       AND(ISNUMBER($G266), ISNUMBER($H266), ISNUMBER($I266)), ($I266 - $G266) / $H266,
       FALSE, N("Fallback to 0 if no conditions are met"),
       TRUE, 0
   ),
   NA()
)</f>
        <v>-2.0452296421327048</v>
      </c>
      <c r="F303" s="59" cm="1">
        <f t="array" ref="F303">IFERROR(
   _xlfn.IFS(
       $F$301&lt;&gt;"x", NA(),
       $J266&lt;&gt;"", MAX(1.1*_xlfn.NORM.S.DIST($J266, FALSE), 0.2)
   ),
   NA()
)</f>
        <v>0.2</v>
      </c>
      <c r="G303" s="60" t="str" cm="1">
        <f t="array" ref="G303">_xlfn.IFS(
            $F266="RIGHT", " &gt; ",
            $F266="LEFT", " &lt; "
        )</f>
        <v xml:space="preserve"> &lt; </v>
      </c>
      <c r="H303" s="60" t="str" cm="1">
        <f t="array" ref="H303">_xlfn.IFS(
            $F266="RIGHT", "⟶",
            $F266="LEFT", "⟵",
             $F266="TWO", "⟵  ⟶",
            TRUE, "⟵ ? ⟶"
        )</f>
        <v>⟵</v>
      </c>
      <c r="I303" s="61" t="str">
        <f>IF(
    AND($I$301="x", $I266&lt;&gt;""),
    $I$256 &amp; G303 &amp;
    TEXT(
        $I266,
        IF(
            N270 = 0,
            "#,##0",
            "#,##0." &amp; REPT("0", N270)
        )
    ),
   ""
)</f>
        <v/>
      </c>
      <c r="J303" s="60" t="str">
        <f>IF(
    AND($J$301="x", $J266&lt;&gt;""),
    "  "&amp;$J$302 &amp; G303 &amp; TEXT($J266, "0.00"),
   ""
)</f>
        <v/>
      </c>
      <c r="K303" s="60" t="str">
        <f>IF(
       AND($K$301="x",$K266&lt;&gt;""),
        " = "&amp;TEXT($K266,"#0.0%"),
        ""
)</f>
        <v xml:space="preserve"> = 2.5%</v>
      </c>
      <c r="L303" s="62" t="str">
        <f>IF($F266="LEFT",H303&amp;" "&amp;D303,D303&amp;" "&amp;H303) &amp; CHAR(10) &amp;
"P( " &amp; I303 &amp; J303 &amp; " )" &amp; K303</f>
        <v>⟵ critical value x̅
P(  ) = 2.5%</v>
      </c>
      <c r="M303" s="30"/>
      <c r="N303" s="30"/>
      <c r="O303" s="30"/>
      <c r="P303" s="30"/>
      <c r="Q303" s="30"/>
      <c r="R303" s="30"/>
      <c r="S303" s="38">
        <f t="shared" si="137"/>
        <v>-0.750000000000002</v>
      </c>
      <c r="T303" s="78">
        <f t="shared" si="136"/>
        <v>0.29649644192968583</v>
      </c>
      <c r="U303" s="78" t="e" cm="1">
        <f t="array" ref="U303">_xlfn.IFS(
    FALSE, N("Check if X1 shading is ON"),
    $U$247&lt;&gt;"x", NA(),
    FALSE, N("Check if case is 'LEFT' and x axis value less than z score"),
    AND($F$266 = "LEFT", $S303 &lt; IF($J$266="", 0, $J$266)), $T303,
    FALSE, N("Check if case is 'RIGHT' and x axis value greater than z score"),
    AND($F$266 = "RIGHT", $S303 &gt; IF($J$266="", 0, $J$266)), $T303,
    FALSE, N("Check if case is 'TWO' and both directions"),
    AND(
        $F$266 = "TWO",
        OR($S303 &lt; -ABS($J$266), $S303 &gt; ABS($J$267))
    ), $T303,
    FALSE, N("Default case: Return NA()"),
    TRUE, NA()
)</f>
        <v>#N/A</v>
      </c>
      <c r="V303" s="78" t="e" cm="1">
        <f t="array" ref="V303">_xlfn.IFS(
    FALSE, N("Check if X1 shading is ON"),
    $U$247&lt;&gt;"x", NA(),
    FALSE, N("Check if case is 'LEFT' and x axis value less than z score"),
    AND($F$267 = "LEFT", $S303 &lt; IF($J$267="", 0, $J$267)), $T303,
    FALSE, N("Check if case is 'RIGHT' and x axis value greater than z score"),
    AND($F$267 = "RIGHT", $S303 &gt; IF($J$267="", 0, $J$267)), $T303,
    FALSE, N("Default case: Return NA()"),
    TRUE, NA()
)</f>
        <v>#N/A</v>
      </c>
      <c r="W303" s="78" t="e" cm="1">
        <f t="array" ref="W303">_xlfn.IFS(
    FALSE, N("Check if X1 shading is ON"),
    $W$247&lt;&gt;"x", NA(),
    FALSE, N("Check if case is 'LEFT' and x axis value less than z score"),
    AND($F$270 = "LEFT", $S303 &lt; IF($J$270="", 0, $J$270)), $T303,
    FALSE, N("Check if case is 'RIGHT' and x axis value greater than z score"),
    AND($F$270 = "RIGHT", $S303 &gt; IF($J$270="", 0, $J$270)), $T303,
    FALSE, N("Check if case is 'TWO' and both directions"),
    AND(
        $F$270 = "TWO",
        OR($S303 &lt; -ABS($J$270), $S303 &gt; ABS($J$270))
    ), $T303,
    FALSE, N("Default case: Return NA()"),
    TRUE, NA()
)</f>
        <v>#N/A</v>
      </c>
      <c r="X303" s="30"/>
      <c r="Y303" s="66">
        <v>-0.83333333333333526</v>
      </c>
      <c r="Z303" s="66">
        <v>0.13400000000000001</v>
      </c>
      <c r="AA303" s="66">
        <f t="shared" si="140"/>
        <v>0.13400000000000001</v>
      </c>
      <c r="AB303" s="66" t="str">
        <f t="shared" si="141"/>
        <v>x̅</v>
      </c>
      <c r="CA303" s="30"/>
      <c r="CB303" s="49"/>
      <c r="CC303" s="53"/>
      <c r="CD303" s="54" t="s">
        <v>1</v>
      </c>
      <c r="CE303" s="55" t="s">
        <v>2</v>
      </c>
      <c r="CF303" s="49" t="s">
        <v>35</v>
      </c>
      <c r="CG303" s="52" t="s">
        <v>36</v>
      </c>
      <c r="CH303" s="51" t="s">
        <v>1</v>
      </c>
      <c r="CI303" s="51" t="str">
        <f>CI266</f>
        <v>t</v>
      </c>
      <c r="CJ303" s="56" t="s">
        <v>37</v>
      </c>
      <c r="CK303" s="55" t="s">
        <v>8</v>
      </c>
      <c r="CL303" s="30"/>
      <c r="CM303" s="30"/>
      <c r="CN303" s="30"/>
      <c r="CO303" s="30"/>
      <c r="CP303" s="30"/>
      <c r="CQ303" s="30"/>
      <c r="CR303" s="38">
        <f t="shared" si="139"/>
        <v>-0.79166666666666863</v>
      </c>
      <c r="CS303" s="78">
        <f t="shared" si="138"/>
        <v>0.28699856112266137</v>
      </c>
      <c r="CT303" s="78" t="e" cm="1">
        <f t="array" ref="CT303">_xlfn.IFS(
    FALSE, N("Check if X1 shading is ON"),
    $CT$248&lt;&gt;"x", NA(),
    FALSE, N("Check if case is 'LEFT' and x axis value less than z score"),
    AND($CE$267 = "LEFT", $CR303 &lt; IF($CI$267="", 0, $CI$267)), $CS303,
    FALSE, N("Check if case is 'RIGHT' and x axis value greater than z score"),
    AND($CE$267 = "RIGHT", $CR303 &gt; IF($CI$267="", 0, $CI$267)), $CS303,
    FALSE, N("Check if case is 'TWO' and both directions"),
    AND(
        $CE$267 = "TWO",
        OR($CR303 &lt; -ABS($CI$267), $CR303 &gt; ABS($CI$268))
    ), $CS303,
    FALSE, N("Default case: Return NA()"),
    TRUE, NA()
)</f>
        <v>#N/A</v>
      </c>
      <c r="CU303" s="78" t="e" cm="1">
        <f t="array" ref="CU303">_xlfn.IFS(
    FALSE, N("Check if X1 shading is ON"),
    $CT$248&lt;&gt;"x", NA(),
    FALSE, N("Check if case is 'LEFT' and x axis value less than z score"),
    AND($CE$268 = "LEFT", $CR303 &lt; IF($CI$268="", 0, $CI$268)), $CS303,
    FALSE, N("Check if case is 'RIGHT' and x axis value greater than z score"),
    AND($CE$268 = "RIGHT", $CR303 &gt; IF($CI$268="", 0, $CI$268)), $CS303,
    FALSE, N("Default case: Return NA()"),
    TRUE, NA()
)</f>
        <v>#N/A</v>
      </c>
      <c r="CV303" s="78" t="e" cm="1">
        <f t="array" ref="CV303">_xlfn.IFS(
    FALSE, N("Check if X1 shading is ON"),
    $CV$248&lt;&gt;"x", NA(),
    FALSE, N("Check if case is 'LEFT' and x axis value less than z score"),
    AND($CE$271 = "LEFT", $CR303 &lt; IF($CI$271="", 0, $CI$271)), $CS303,
    FALSE, N("Check if case is 'RIGHT' and x axis value greater than z score"),
    AND($CE$271 = "RIGHT", $CR303 &gt; IF($CI$271="", 0, $CI$271)), $CS303,
    FALSE, N("Check if case is 'TWO' and both directions"),
    AND(
        $CE$271 = "TWO",
        OR($CR303 &lt; -ABS($CI$271), $CR303 &gt; ABS($CI$271))
    ), $CS303,
    FALSE, N("Default case: Return NA()"),
    TRUE, NA()
)</f>
        <v>#N/A</v>
      </c>
      <c r="CW303" s="30"/>
      <c r="CX303" s="66">
        <v>-1.1666666666666687</v>
      </c>
      <c r="CY303" s="66">
        <v>0.13400000000000001</v>
      </c>
      <c r="CZ303" s="66">
        <f t="shared" si="142"/>
        <v>0.13400000000000001</v>
      </c>
      <c r="DA303" s="66" t="str">
        <f t="shared" si="143"/>
        <v>x̅</v>
      </c>
    </row>
    <row r="304" spans="1:105" ht="51" x14ac:dyDescent="0.2">
      <c r="A304"/>
      <c r="B304" s="30"/>
      <c r="C304" s="57" t="s">
        <v>83</v>
      </c>
      <c r="D304" s="58" t="str">
        <f>$E267</f>
        <v>critical value x̅</v>
      </c>
      <c r="E304" s="59" cm="1">
        <f t="array" ref="E304">IFERROR(
   _xlfn.IFS(
       FALSE, N("Use the value of z if it is not empty"),
       $J267&lt;&gt;"", $J267,
       FALSE, N("Calculate (x - μ) / σ if μ, σ, and x are numbers"),
       AND(ISNUMBER($G267), ISNUMBER($H267), ISNUMBER($I267)), ($I267 - $G267) / $H267,
       FALSE, N("Fallback to 0 if no conditions are met"),
       TRUE, 0
   ),
   NA()
)</f>
        <v>2.0452296421327034</v>
      </c>
      <c r="F304" s="59" cm="1">
        <f t="array" ref="F304">IFERROR(
   _xlfn.IFS(
       $F$301&lt;&gt;"x", NA(),
       $J267&lt;&gt;"", MAX(1.1*_xlfn.NORM.S.DIST($J267, FALSE), 0.2)
   ),
   NA()
)</f>
        <v>0.2</v>
      </c>
      <c r="G304" s="60" t="str" cm="1">
        <f t="array" ref="G304">_xlfn.IFS(
            $F267="RIGHT", " &gt; ",
            $F267="LEFT", " &lt; "
        )</f>
        <v xml:space="preserve"> &gt; </v>
      </c>
      <c r="H304" s="60" t="str" cm="1">
        <f t="array" ref="H304">_xlfn.IFS(
            $F267="RIGHT", "⟶",
            $F267="LEFT", "⟵",
             $F267="TWO", "⟵  ⟶",
            TRUE, "⟵ ? ⟶"
        )</f>
        <v>⟶</v>
      </c>
      <c r="I304" s="61" t="str">
        <f>IF(
    AND($I$301="x", $I267&lt;&gt;""),
    $I$256 &amp; G304 &amp;
    TEXT(
        $I267,
        IF(
            N270 = 0,
            "#,##0",
            "#,##0." &amp; REPT("0", N270)
        )
    ),
   ""
)</f>
        <v/>
      </c>
      <c r="J304" s="60" t="str">
        <f>IF(
    AND($J$301="x", $J267&lt;&gt;""),
    "  "&amp;$J$302 &amp; G304 &amp; TEXT($J267, "0.00"),
   ""
)</f>
        <v/>
      </c>
      <c r="K304" s="60" t="str">
        <f>IF(
       AND($K$301="x",$K267&lt;&gt;""),
        " = "&amp;TEXT($K267,"#0.0%"),
        ""
)</f>
        <v xml:space="preserve"> = 2.5%</v>
      </c>
      <c r="L304" s="62" t="str">
        <f>IF($F267="LEFT",H304&amp;" "&amp;D304,D304&amp;" "&amp;H304) &amp; CHAR(10) &amp;
"P( " &amp; I304 &amp; J304 &amp; " )" &amp; K304</f>
        <v>critical value x̅ ⟶
P(  ) = 2.5%</v>
      </c>
      <c r="M304" s="30"/>
      <c r="N304" s="30"/>
      <c r="O304" s="30"/>
      <c r="P304" s="30"/>
      <c r="Q304" s="30"/>
      <c r="R304" s="30"/>
      <c r="S304" s="38">
        <f t="shared" si="137"/>
        <v>-0.70833333333333537</v>
      </c>
      <c r="T304" s="78">
        <f t="shared" si="136"/>
        <v>0.30578997782694178</v>
      </c>
      <c r="U304" s="78" t="e" cm="1">
        <f t="array" ref="U304">_xlfn.IFS(
    FALSE, N("Check if X1 shading is ON"),
    $U$247&lt;&gt;"x", NA(),
    FALSE, N("Check if case is 'LEFT' and x axis value less than z score"),
    AND($F$266 = "LEFT", $S304 &lt; IF($J$266="", 0, $J$266)), $T304,
    FALSE, N("Check if case is 'RIGHT' and x axis value greater than z score"),
    AND($F$266 = "RIGHT", $S304 &gt; IF($J$266="", 0, $J$266)), $T304,
    FALSE, N("Check if case is 'TWO' and both directions"),
    AND(
        $F$266 = "TWO",
        OR($S304 &lt; -ABS($J$266), $S304 &gt; ABS($J$267))
    ), $T304,
    FALSE, N("Default case: Return NA()"),
    TRUE, NA()
)</f>
        <v>#N/A</v>
      </c>
      <c r="V304" s="78" t="e" cm="1">
        <f t="array" ref="V304">_xlfn.IFS(
    FALSE, N("Check if X1 shading is ON"),
    $U$247&lt;&gt;"x", NA(),
    FALSE, N("Check if case is 'LEFT' and x axis value less than z score"),
    AND($F$267 = "LEFT", $S304 &lt; IF($J$267="", 0, $J$267)), $T304,
    FALSE, N("Check if case is 'RIGHT' and x axis value greater than z score"),
    AND($F$267 = "RIGHT", $S304 &gt; IF($J$267="", 0, $J$267)), $T304,
    FALSE, N("Default case: Return NA()"),
    TRUE, NA()
)</f>
        <v>#N/A</v>
      </c>
      <c r="W304" s="78" t="e" cm="1">
        <f t="array" ref="W304">_xlfn.IFS(
    FALSE, N("Check if X1 shading is ON"),
    $W$247&lt;&gt;"x", NA(),
    FALSE, N("Check if case is 'LEFT' and x axis value less than z score"),
    AND($F$270 = "LEFT", $S304 &lt; IF($J$270="", 0, $J$270)), $T304,
    FALSE, N("Check if case is 'RIGHT' and x axis value greater than z score"),
    AND($F$270 = "RIGHT", $S304 &gt; IF($J$270="", 0, $J$270)), $T304,
    FALSE, N("Check if case is 'TWO' and both directions"),
    AND(
        $F$270 = "TWO",
        OR($S304 &lt; -ABS($J$270), $S304 &gt; ABS($J$270))
    ), $T304,
    FALSE, N("Default case: Return NA()"),
    TRUE, NA()
)</f>
        <v>#N/A</v>
      </c>
      <c r="X304" s="30"/>
      <c r="Y304" s="66">
        <v>-0.66666666666666874</v>
      </c>
      <c r="Z304" s="66">
        <v>0.13400000000000001</v>
      </c>
      <c r="AA304" s="66">
        <f t="shared" si="140"/>
        <v>0.13400000000000001</v>
      </c>
      <c r="AB304" s="66" t="str">
        <f t="shared" si="141"/>
        <v>x̅</v>
      </c>
      <c r="CA304" s="30"/>
      <c r="CB304" s="57" t="s">
        <v>82</v>
      </c>
      <c r="CC304" s="58" t="str">
        <f>$CD267</f>
        <v>critical value x̅</v>
      </c>
      <c r="CD304" s="59" cm="1">
        <f t="array" ref="CD304">IFERROR(
   _xlfn.IFS(
       FALSE, N("Use the value of z if it is not empty"),
       $CI267&lt;&gt;"", $CI267,
       FALSE, N("Calculate (x - μ) / σ if μ, σ, and x are numbers"),
       AND(ISNUMBER($CF267), ISNUMBER($CG267), ISNUMBER($CH267)), ($CH267 - $CF267) / $CG267,
       FALSE, N("Fallback to 0 if no conditions are met"),
       TRUE, 0
   ),
   NA()
)</f>
        <v>-2.0452296421327048</v>
      </c>
      <c r="CE304" s="59" cm="1">
        <f t="array" ref="CE304">IFERROR(
   _xlfn.IFS(
       $CE$302&lt;&gt;"x", NA(),
       $CI267&lt;&gt;"", MAX(1.1*_xlfn.NORM.S.DIST($CI267, FALSE), 0.2)
   ),
   NA()
)</f>
        <v>0.2</v>
      </c>
      <c r="CF304" s="60" t="str" cm="1">
        <f t="array" ref="CF304">_xlfn.IFS(
            $CE267="RIGHT", " &gt; ",
            $CE267="LEFT", " &lt; "
        )</f>
        <v xml:space="preserve"> &lt; </v>
      </c>
      <c r="CG304" s="60" t="str" cm="1">
        <f t="array" ref="CG304">_xlfn.IFS(
            $CE267="RIGHT", "⟶",
            $CE267="LEFT", "⟵",
             $CE267="TWO", "⟵  ⟶",
            TRUE, "⟵ ? ⟶"
        )</f>
        <v>⟵</v>
      </c>
      <c r="CH304" s="61" t="str">
        <f>IF(
    AND($CH$302="x", $CH267&lt;&gt;""),
    $CH$257 &amp; CF304 &amp;
    TEXT(
        $CH267,
        IF(
            CM271 = 0,
            "#,##0",
            "#,##0." &amp; REPT("0", CM271)
        )
    ),
   ""
)</f>
        <v/>
      </c>
      <c r="CI304" s="60" t="str">
        <f>IF(
    AND($CI$302="x", $CI267&lt;&gt;""),
    "  "&amp;$CI$303 &amp; CF304 &amp; TEXT($CI267, "0.00"),
   ""
)</f>
        <v/>
      </c>
      <c r="CJ304" s="60" t="str">
        <f>IF(
       AND($CJ$302="x",$CJ267&lt;&gt;""),
        " = "&amp;TEXT($CJ267,"#0.0%"),
        ""
)</f>
        <v xml:space="preserve"> = 2.5%</v>
      </c>
      <c r="CK304" s="62" t="str">
        <f>IF($CE267="LEFT",CG304&amp;" "&amp;CC304,CC304&amp;" "&amp;CG304) &amp; CHAR(10) &amp;
"P( " &amp; CH304 &amp; CI304 &amp; " )" &amp; CJ304</f>
        <v>⟵ critical value x̅
P(  ) = 2.5%</v>
      </c>
      <c r="CL304" s="30"/>
      <c r="CM304" s="30"/>
      <c r="CN304" s="30"/>
      <c r="CO304" s="30"/>
      <c r="CP304" s="30"/>
      <c r="CQ304" s="30"/>
      <c r="CR304" s="38">
        <f t="shared" si="139"/>
        <v>-0.750000000000002</v>
      </c>
      <c r="CS304" s="78">
        <f t="shared" si="138"/>
        <v>0.29649644192968583</v>
      </c>
      <c r="CT304" s="78" t="e" cm="1">
        <f t="array" ref="CT304">_xlfn.IFS(
    FALSE, N("Check if X1 shading is ON"),
    $CT$248&lt;&gt;"x", NA(),
    FALSE, N("Check if case is 'LEFT' and x axis value less than z score"),
    AND($CE$267 = "LEFT", $CR304 &lt; IF($CI$267="", 0, $CI$267)), $CS304,
    FALSE, N("Check if case is 'RIGHT' and x axis value greater than z score"),
    AND($CE$267 = "RIGHT", $CR304 &gt; IF($CI$267="", 0, $CI$267)), $CS304,
    FALSE, N("Check if case is 'TWO' and both directions"),
    AND(
        $CE$267 = "TWO",
        OR($CR304 &lt; -ABS($CI$267), $CR304 &gt; ABS($CI$268))
    ), $CS304,
    FALSE, N("Default case: Return NA()"),
    TRUE, NA()
)</f>
        <v>#N/A</v>
      </c>
      <c r="CU304" s="78" t="e" cm="1">
        <f t="array" ref="CU304">_xlfn.IFS(
    FALSE, N("Check if X1 shading is ON"),
    $CT$248&lt;&gt;"x", NA(),
    FALSE, N("Check if case is 'LEFT' and x axis value less than z score"),
    AND($CE$268 = "LEFT", $CR304 &lt; IF($CI$268="", 0, $CI$268)), $CS304,
    FALSE, N("Check if case is 'RIGHT' and x axis value greater than z score"),
    AND($CE$268 = "RIGHT", $CR304 &gt; IF($CI$268="", 0, $CI$268)), $CS304,
    FALSE, N("Default case: Return NA()"),
    TRUE, NA()
)</f>
        <v>#N/A</v>
      </c>
      <c r="CV304" s="78" t="e" cm="1">
        <f t="array" ref="CV304">_xlfn.IFS(
    FALSE, N("Check if X1 shading is ON"),
    $CV$248&lt;&gt;"x", NA(),
    FALSE, N("Check if case is 'LEFT' and x axis value less than z score"),
    AND($CE$271 = "LEFT", $CR304 &lt; IF($CI$271="", 0, $CI$271)), $CS304,
    FALSE, N("Check if case is 'RIGHT' and x axis value greater than z score"),
    AND($CE$271 = "RIGHT", $CR304 &gt; IF($CI$271="", 0, $CI$271)), $CS304,
    FALSE, N("Check if case is 'TWO' and both directions"),
    AND(
        $CE$271 = "TWO",
        OR($CR304 &lt; -ABS($CI$271), $CR304 &gt; ABS($CI$271))
    ), $CS304,
    FALSE, N("Default case: Return NA()"),
    TRUE, NA()
)</f>
        <v>#N/A</v>
      </c>
      <c r="CW304" s="30"/>
      <c r="CX304" s="66">
        <v>-0.83333333333333526</v>
      </c>
      <c r="CY304" s="66">
        <v>0.13400000000000001</v>
      </c>
      <c r="CZ304" s="66">
        <f t="shared" si="142"/>
        <v>0.13400000000000001</v>
      </c>
      <c r="DA304" s="66" t="str">
        <f t="shared" si="143"/>
        <v>x̅</v>
      </c>
    </row>
    <row r="305" spans="1:105" ht="51" x14ac:dyDescent="0.2">
      <c r="A305"/>
      <c r="B305" s="30"/>
      <c r="C305" s="26"/>
      <c r="D305" s="26"/>
      <c r="E305" s="26"/>
      <c r="F305" s="26"/>
      <c r="G305" s="37"/>
      <c r="H305" s="37"/>
      <c r="I305" s="37"/>
      <c r="J305" s="38"/>
      <c r="K305" s="39"/>
      <c r="L305" s="30"/>
      <c r="M305" s="30"/>
      <c r="N305" s="30"/>
      <c r="O305" s="30"/>
      <c r="P305" s="30"/>
      <c r="Q305" s="30"/>
      <c r="R305" s="30"/>
      <c r="S305" s="38">
        <f t="shared" si="137"/>
        <v>-0.66666666666666874</v>
      </c>
      <c r="T305" s="78">
        <f t="shared" si="136"/>
        <v>0.31483745260416718</v>
      </c>
      <c r="U305" s="78" t="e" cm="1">
        <f t="array" ref="U305">_xlfn.IFS(
    FALSE, N("Check if X1 shading is ON"),
    $U$247&lt;&gt;"x", NA(),
    FALSE, N("Check if case is 'LEFT' and x axis value less than z score"),
    AND($F$266 = "LEFT", $S305 &lt; IF($J$266="", 0, $J$266)), $T305,
    FALSE, N("Check if case is 'RIGHT' and x axis value greater than z score"),
    AND($F$266 = "RIGHT", $S305 &gt; IF($J$266="", 0, $J$266)), $T305,
    FALSE, N("Check if case is 'TWO' and both directions"),
    AND(
        $F$266 = "TWO",
        OR($S305 &lt; -ABS($J$266), $S305 &gt; ABS($J$267))
    ), $T305,
    FALSE, N("Default case: Return NA()"),
    TRUE, NA()
)</f>
        <v>#N/A</v>
      </c>
      <c r="V305" s="78" t="e" cm="1">
        <f t="array" ref="V305">_xlfn.IFS(
    FALSE, N("Check if X1 shading is ON"),
    $U$247&lt;&gt;"x", NA(),
    FALSE, N("Check if case is 'LEFT' and x axis value less than z score"),
    AND($F$267 = "LEFT", $S305 &lt; IF($J$267="", 0, $J$267)), $T305,
    FALSE, N("Check if case is 'RIGHT' and x axis value greater than z score"),
    AND($F$267 = "RIGHT", $S305 &gt; IF($J$267="", 0, $J$267)), $T305,
    FALSE, N("Default case: Return NA()"),
    TRUE, NA()
)</f>
        <v>#N/A</v>
      </c>
      <c r="W305" s="78" t="e" cm="1">
        <f t="array" ref="W305">_xlfn.IFS(
    FALSE, N("Check if X1 shading is ON"),
    $W$247&lt;&gt;"x", NA(),
    FALSE, N("Check if case is 'LEFT' and x axis value less than z score"),
    AND($F$270 = "LEFT", $S305 &lt; IF($J$270="", 0, $J$270)), $T305,
    FALSE, N("Check if case is 'RIGHT' and x axis value greater than z score"),
    AND($F$270 = "RIGHT", $S305 &gt; IF($J$270="", 0, $J$270)), $T305,
    FALSE, N("Check if case is 'TWO' and both directions"),
    AND(
        $F$270 = "TWO",
        OR($S305 &lt; -ABS($J$270), $S305 &gt; ABS($J$270))
    ), $T305,
    FALSE, N("Default case: Return NA()"),
    TRUE, NA()
)</f>
        <v>#N/A</v>
      </c>
      <c r="X305" s="30"/>
      <c r="Y305" s="66">
        <v>-0.50000000000000222</v>
      </c>
      <c r="Z305" s="66">
        <v>0.13400000000000001</v>
      </c>
      <c r="AA305" s="66">
        <f t="shared" si="140"/>
        <v>0.13400000000000001</v>
      </c>
      <c r="AB305" s="66" t="str">
        <f t="shared" si="141"/>
        <v>x̅</v>
      </c>
      <c r="CA305" s="30"/>
      <c r="CB305" s="57" t="s">
        <v>83</v>
      </c>
      <c r="CC305" s="58" t="str">
        <f>$CD268</f>
        <v>critical value x̅</v>
      </c>
      <c r="CD305" s="59" cm="1">
        <f t="array" ref="CD305">IFERROR(
   _xlfn.IFS(
       FALSE, N("Use the value of z if it is not empty"),
       $CI268&lt;&gt;"", $CI268,
       FALSE, N("Calculate (x - μ) / σ if μ, σ, and x are numbers"),
       AND(ISNUMBER($CF268), ISNUMBER($CG268), ISNUMBER($CH268)), ($CH268 - $CF268) / $CG268,
       FALSE, N("Fallback to 0 if no conditions are met"),
       TRUE, 0
   ),
   NA()
)</f>
        <v>2.0452296421327034</v>
      </c>
      <c r="CE305" s="59" cm="1">
        <f t="array" ref="CE305">IFERROR(
   _xlfn.IFS(
       $CE$302&lt;&gt;"x", NA(),
       $CI268&lt;&gt;"", MAX(1.1*_xlfn.NORM.S.DIST($CI268, FALSE), 0.2)
   ),
   NA()
)</f>
        <v>0.2</v>
      </c>
      <c r="CF305" s="60" t="str" cm="1">
        <f t="array" ref="CF305">_xlfn.IFS(
            $CE268="RIGHT", " &gt; ",
            $CE268="LEFT", " &lt; "
        )</f>
        <v xml:space="preserve"> &gt; </v>
      </c>
      <c r="CG305" s="60" t="str" cm="1">
        <f t="array" ref="CG305">_xlfn.IFS(
            $CE268="RIGHT", "⟶",
            $CE268="LEFT", "⟵",
             $CE268="TWO", "⟵  ⟶",
            TRUE, "⟵ ? ⟶"
        )</f>
        <v>⟶</v>
      </c>
      <c r="CH305" s="61" t="str">
        <f>IF(
    AND($CH$302="x", $CH268&lt;&gt;""),
    $CH$257 &amp; CF305 &amp;
    TEXT(
        $CH268,
        IF(
            CM271 = 0,
            "#,##0",
            "#,##0." &amp; REPT("0", CM271)
        )
    ),
   ""
)</f>
        <v/>
      </c>
      <c r="CI305" s="60" t="str">
        <f>IF(
    AND($CI$302="x", $CI268&lt;&gt;""),
    "  "&amp;$CI$303 &amp; CF305 &amp; TEXT($CI268, "0.00"),
   ""
)</f>
        <v/>
      </c>
      <c r="CJ305" s="60" t="str">
        <f>IF(
       AND($CJ$302="x",$CJ268&lt;&gt;""),
        " = "&amp;TEXT($CJ268,"#0.0%"),
        ""
)</f>
        <v xml:space="preserve"> = 2.5%</v>
      </c>
      <c r="CK305" s="62" t="str">
        <f>IF($CE268="LEFT",CG305&amp;" "&amp;CC305,CC305&amp;" "&amp;CG305) &amp; CHAR(10) &amp;
"P( " &amp; CH305 &amp; CI305 &amp; " )" &amp; CJ305</f>
        <v>critical value x̅ ⟶
P(  ) = 2.5%</v>
      </c>
      <c r="CL305" s="30"/>
      <c r="CM305" s="30"/>
      <c r="CN305" s="30"/>
      <c r="CO305" s="30"/>
      <c r="CP305" s="30"/>
      <c r="CQ305" s="30"/>
      <c r="CR305" s="38">
        <f t="shared" si="139"/>
        <v>-0.70833333333333537</v>
      </c>
      <c r="CS305" s="78">
        <f t="shared" si="138"/>
        <v>0.30578997782694178</v>
      </c>
      <c r="CT305" s="78" t="e" cm="1">
        <f t="array" ref="CT305">_xlfn.IFS(
    FALSE, N("Check if X1 shading is ON"),
    $CT$248&lt;&gt;"x", NA(),
    FALSE, N("Check if case is 'LEFT' and x axis value less than z score"),
    AND($CE$267 = "LEFT", $CR305 &lt; IF($CI$267="", 0, $CI$267)), $CS305,
    FALSE, N("Check if case is 'RIGHT' and x axis value greater than z score"),
    AND($CE$267 = "RIGHT", $CR305 &gt; IF($CI$267="", 0, $CI$267)), $CS305,
    FALSE, N("Check if case is 'TWO' and both directions"),
    AND(
        $CE$267 = "TWO",
        OR($CR305 &lt; -ABS($CI$267), $CR305 &gt; ABS($CI$268))
    ), $CS305,
    FALSE, N("Default case: Return NA()"),
    TRUE, NA()
)</f>
        <v>#N/A</v>
      </c>
      <c r="CU305" s="78" t="e" cm="1">
        <f t="array" ref="CU305">_xlfn.IFS(
    FALSE, N("Check if X1 shading is ON"),
    $CT$248&lt;&gt;"x", NA(),
    FALSE, N("Check if case is 'LEFT' and x axis value less than z score"),
    AND($CE$268 = "LEFT", $CR305 &lt; IF($CI$268="", 0, $CI$268)), $CS305,
    FALSE, N("Check if case is 'RIGHT' and x axis value greater than z score"),
    AND($CE$268 = "RIGHT", $CR305 &gt; IF($CI$268="", 0, $CI$268)), $CS305,
    FALSE, N("Default case: Return NA()"),
    TRUE, NA()
)</f>
        <v>#N/A</v>
      </c>
      <c r="CV305" s="78" t="e" cm="1">
        <f t="array" ref="CV305">_xlfn.IFS(
    FALSE, N("Check if X1 shading is ON"),
    $CV$248&lt;&gt;"x", NA(),
    FALSE, N("Check if case is 'LEFT' and x axis value less than z score"),
    AND($CE$271 = "LEFT", $CR305 &lt; IF($CI$271="", 0, $CI$271)), $CS305,
    FALSE, N("Check if case is 'RIGHT' and x axis value greater than z score"),
    AND($CE$271 = "RIGHT", $CR305 &gt; IF($CI$271="", 0, $CI$271)), $CS305,
    FALSE, N("Check if case is 'TWO' and both directions"),
    AND(
        $CE$271 = "TWO",
        OR($CR305 &lt; -ABS($CI$271), $CR305 &gt; ABS($CI$271))
    ), $CS305,
    FALSE, N("Default case: Return NA()"),
    TRUE, NA()
)</f>
        <v>#N/A</v>
      </c>
      <c r="CW305" s="30"/>
      <c r="CX305" s="66">
        <v>-0.66666666666666874</v>
      </c>
      <c r="CY305" s="66">
        <v>0.13400000000000001</v>
      </c>
      <c r="CZ305" s="66">
        <f t="shared" si="142"/>
        <v>0.13400000000000001</v>
      </c>
      <c r="DA305" s="66" t="str">
        <f t="shared" si="143"/>
        <v>x̅</v>
      </c>
    </row>
    <row r="306" spans="1:105" ht="16" x14ac:dyDescent="0.2">
      <c r="A306"/>
      <c r="B306" s="30"/>
      <c r="C306" s="68" t="s">
        <v>70</v>
      </c>
      <c r="D306" s="26"/>
      <c r="E306" s="26"/>
      <c r="F306" s="32" t="str">
        <f>N260</f>
        <v>x</v>
      </c>
      <c r="G306" s="37"/>
      <c r="H306" s="37"/>
      <c r="I306" s="32">
        <f>N263</f>
        <v>0</v>
      </c>
      <c r="J306" s="32">
        <f>N264</f>
        <v>0</v>
      </c>
      <c r="K306" s="32" t="str">
        <f>N261</f>
        <v>x</v>
      </c>
      <c r="L306" s="30"/>
      <c r="M306" s="30"/>
      <c r="N306" s="30"/>
      <c r="O306" s="30"/>
      <c r="P306" s="30"/>
      <c r="Q306" s="30"/>
      <c r="R306" s="30"/>
      <c r="S306" s="38">
        <f t="shared" si="137"/>
        <v>-0.62500000000000211</v>
      </c>
      <c r="T306" s="78">
        <f t="shared" si="136"/>
        <v>0.3235970350629464</v>
      </c>
      <c r="U306" s="78" t="e" cm="1">
        <f t="array" ref="U306">_xlfn.IFS(
    FALSE, N("Check if X1 shading is ON"),
    $U$247&lt;&gt;"x", NA(),
    FALSE, N("Check if case is 'LEFT' and x axis value less than z score"),
    AND($F$266 = "LEFT", $S306 &lt; IF($J$266="", 0, $J$266)), $T306,
    FALSE, N("Check if case is 'RIGHT' and x axis value greater than z score"),
    AND($F$266 = "RIGHT", $S306 &gt; IF($J$266="", 0, $J$266)), $T306,
    FALSE, N("Check if case is 'TWO' and both directions"),
    AND(
        $F$266 = "TWO",
        OR($S306 &lt; -ABS($J$266), $S306 &gt; ABS($J$267))
    ), $T306,
    FALSE, N("Default case: Return NA()"),
    TRUE, NA()
)</f>
        <v>#N/A</v>
      </c>
      <c r="V306" s="78" t="e" cm="1">
        <f t="array" ref="V306">_xlfn.IFS(
    FALSE, N("Check if X1 shading is ON"),
    $U$247&lt;&gt;"x", NA(),
    FALSE, N("Check if case is 'LEFT' and x axis value less than z score"),
    AND($F$267 = "LEFT", $S306 &lt; IF($J$267="", 0, $J$267)), $T306,
    FALSE, N("Check if case is 'RIGHT' and x axis value greater than z score"),
    AND($F$267 = "RIGHT", $S306 &gt; IF($J$267="", 0, $J$267)), $T306,
    FALSE, N("Default case: Return NA()"),
    TRUE, NA()
)</f>
        <v>#N/A</v>
      </c>
      <c r="W306" s="78" t="e" cm="1">
        <f t="array" ref="W306">_xlfn.IFS(
    FALSE, N("Check if X1 shading is ON"),
    $W$247&lt;&gt;"x", NA(),
    FALSE, N("Check if case is 'LEFT' and x axis value less than z score"),
    AND($F$270 = "LEFT", $S306 &lt; IF($J$270="", 0, $J$270)), $T306,
    FALSE, N("Check if case is 'RIGHT' and x axis value greater than z score"),
    AND($F$270 = "RIGHT", $S306 &gt; IF($J$270="", 0, $J$270)), $T306,
    FALSE, N("Check if case is 'TWO' and both directions"),
    AND(
        $F$270 = "TWO",
        OR($S306 &lt; -ABS($J$270), $S306 &gt; ABS($J$270))
    ), $T306,
    FALSE, N("Default case: Return NA()"),
    TRUE, NA()
)</f>
        <v>#N/A</v>
      </c>
      <c r="X306" s="30"/>
      <c r="Y306" s="66">
        <v>-0.33333333333333548</v>
      </c>
      <c r="Z306" s="66">
        <v>0.13400000000000001</v>
      </c>
      <c r="AA306" s="66">
        <f t="shared" si="140"/>
        <v>0.13400000000000001</v>
      </c>
      <c r="AB306" s="66" t="str">
        <f t="shared" si="141"/>
        <v>x̅</v>
      </c>
      <c r="CA306" s="30"/>
      <c r="CB306" s="26"/>
      <c r="CC306" s="26"/>
      <c r="CD306" s="26"/>
      <c r="CE306" s="26"/>
      <c r="CF306" s="37"/>
      <c r="CG306" s="37"/>
      <c r="CH306" s="37"/>
      <c r="CI306" s="38"/>
      <c r="CJ306" s="39"/>
      <c r="CK306" s="30"/>
      <c r="CL306" s="30"/>
      <c r="CM306" s="30"/>
      <c r="CN306" s="30"/>
      <c r="CO306" s="30"/>
      <c r="CP306" s="30"/>
      <c r="CQ306" s="30"/>
      <c r="CR306" s="38">
        <f t="shared" si="139"/>
        <v>-0.66666666666666874</v>
      </c>
      <c r="CS306" s="78">
        <f t="shared" si="138"/>
        <v>0.31483745260416718</v>
      </c>
      <c r="CT306" s="78" t="e" cm="1">
        <f t="array" ref="CT306">_xlfn.IFS(
    FALSE, N("Check if X1 shading is ON"),
    $CT$248&lt;&gt;"x", NA(),
    FALSE, N("Check if case is 'LEFT' and x axis value less than z score"),
    AND($CE$267 = "LEFT", $CR306 &lt; IF($CI$267="", 0, $CI$267)), $CS306,
    FALSE, N("Check if case is 'RIGHT' and x axis value greater than z score"),
    AND($CE$267 = "RIGHT", $CR306 &gt; IF($CI$267="", 0, $CI$267)), $CS306,
    FALSE, N("Check if case is 'TWO' and both directions"),
    AND(
        $CE$267 = "TWO",
        OR($CR306 &lt; -ABS($CI$267), $CR306 &gt; ABS($CI$268))
    ), $CS306,
    FALSE, N("Default case: Return NA()"),
    TRUE, NA()
)</f>
        <v>#N/A</v>
      </c>
      <c r="CU306" s="78" t="e" cm="1">
        <f t="array" ref="CU306">_xlfn.IFS(
    FALSE, N("Check if X1 shading is ON"),
    $CT$248&lt;&gt;"x", NA(),
    FALSE, N("Check if case is 'LEFT' and x axis value less than z score"),
    AND($CE$268 = "LEFT", $CR306 &lt; IF($CI$268="", 0, $CI$268)), $CS306,
    FALSE, N("Check if case is 'RIGHT' and x axis value greater than z score"),
    AND($CE$268 = "RIGHT", $CR306 &gt; IF($CI$268="", 0, $CI$268)), $CS306,
    FALSE, N("Default case: Return NA()"),
    TRUE, NA()
)</f>
        <v>#N/A</v>
      </c>
      <c r="CV306" s="78" t="e" cm="1">
        <f t="array" ref="CV306">_xlfn.IFS(
    FALSE, N("Check if X1 shading is ON"),
    $CV$248&lt;&gt;"x", NA(),
    FALSE, N("Check if case is 'LEFT' and x axis value less than z score"),
    AND($CE$271 = "LEFT", $CR306 &lt; IF($CI$271="", 0, $CI$271)), $CS306,
    FALSE, N("Check if case is 'RIGHT' and x axis value greater than z score"),
    AND($CE$271 = "RIGHT", $CR306 &gt; IF($CI$271="", 0, $CI$271)), $CS306,
    FALSE, N("Check if case is 'TWO' and both directions"),
    AND(
        $CE$271 = "TWO",
        OR($CR306 &lt; -ABS($CI$271), $CR306 &gt; ABS($CI$271))
    ), $CS306,
    FALSE, N("Default case: Return NA()"),
    TRUE, NA()
)</f>
        <v>#N/A</v>
      </c>
      <c r="CW306" s="30"/>
      <c r="CX306" s="66">
        <v>-0.50000000000000222</v>
      </c>
      <c r="CY306" s="66">
        <v>0.13400000000000001</v>
      </c>
      <c r="CZ306" s="66">
        <f t="shared" si="142"/>
        <v>0.13400000000000001</v>
      </c>
      <c r="DA306" s="66" t="str">
        <f t="shared" si="143"/>
        <v>x̅</v>
      </c>
    </row>
    <row r="307" spans="1:105" ht="16" x14ac:dyDescent="0.2">
      <c r="A307"/>
      <c r="B307" s="30"/>
      <c r="C307" s="26"/>
      <c r="D307" s="26"/>
      <c r="E307" s="54" t="s">
        <v>1</v>
      </c>
      <c r="F307" s="55" t="s">
        <v>2</v>
      </c>
      <c r="G307" s="49" t="s">
        <v>35</v>
      </c>
      <c r="H307" s="52" t="s">
        <v>36</v>
      </c>
      <c r="I307" s="51" t="s">
        <v>1</v>
      </c>
      <c r="J307" s="51" t="str">
        <f>J302</f>
        <v>t</v>
      </c>
      <c r="K307" s="56" t="s">
        <v>37</v>
      </c>
      <c r="L307" s="35" t="s">
        <v>8</v>
      </c>
      <c r="M307" s="30"/>
      <c r="N307" s="30"/>
      <c r="O307" s="30"/>
      <c r="P307" s="30"/>
      <c r="Q307" s="30"/>
      <c r="R307" s="30"/>
      <c r="S307" s="38">
        <f t="shared" si="137"/>
        <v>-0.58333333333333548</v>
      </c>
      <c r="T307" s="78">
        <f t="shared" si="136"/>
        <v>0.33202710550851261</v>
      </c>
      <c r="U307" s="78" t="e" cm="1">
        <f t="array" ref="U307">_xlfn.IFS(
    FALSE, N("Check if X1 shading is ON"),
    $U$247&lt;&gt;"x", NA(),
    FALSE, N("Check if case is 'LEFT' and x axis value less than z score"),
    AND($F$266 = "LEFT", $S307 &lt; IF($J$266="", 0, $J$266)), $T307,
    FALSE, N("Check if case is 'RIGHT' and x axis value greater than z score"),
    AND($F$266 = "RIGHT", $S307 &gt; IF($J$266="", 0, $J$266)), $T307,
    FALSE, N("Check if case is 'TWO' and both directions"),
    AND(
        $F$266 = "TWO",
        OR($S307 &lt; -ABS($J$266), $S307 &gt; ABS($J$267))
    ), $T307,
    FALSE, N("Default case: Return NA()"),
    TRUE, NA()
)</f>
        <v>#N/A</v>
      </c>
      <c r="V307" s="78" t="e" cm="1">
        <f t="array" ref="V307">_xlfn.IFS(
    FALSE, N("Check if X1 shading is ON"),
    $U$247&lt;&gt;"x", NA(),
    FALSE, N("Check if case is 'LEFT' and x axis value less than z score"),
    AND($F$267 = "LEFT", $S307 &lt; IF($J$267="", 0, $J$267)), $T307,
    FALSE, N("Check if case is 'RIGHT' and x axis value greater than z score"),
    AND($F$267 = "RIGHT", $S307 &gt; IF($J$267="", 0, $J$267)), $T307,
    FALSE, N("Default case: Return NA()"),
    TRUE, NA()
)</f>
        <v>#N/A</v>
      </c>
      <c r="W307" s="78" t="e" cm="1">
        <f t="array" ref="W307">_xlfn.IFS(
    FALSE, N("Check if X1 shading is ON"),
    $W$247&lt;&gt;"x", NA(),
    FALSE, N("Check if case is 'LEFT' and x axis value less than z score"),
    AND($F$270 = "LEFT", $S307 &lt; IF($J$270="", 0, $J$270)), $T307,
    FALSE, N("Check if case is 'RIGHT' and x axis value greater than z score"),
    AND($F$270 = "RIGHT", $S307 &gt; IF($J$270="", 0, $J$270)), $T307,
    FALSE, N("Check if case is 'TWO' and both directions"),
    AND(
        $F$270 = "TWO",
        OR($S307 &lt; -ABS($J$270), $S307 &gt; ABS($J$270))
    ), $T307,
    FALSE, N("Default case: Return NA()"),
    TRUE, NA()
)</f>
        <v>#N/A</v>
      </c>
      <c r="X307" s="30"/>
      <c r="Y307" s="66">
        <v>-0.16666666666666879</v>
      </c>
      <c r="Z307" s="66">
        <v>0.13400000000000001</v>
      </c>
      <c r="AA307" s="66">
        <f t="shared" si="140"/>
        <v>0.13400000000000001</v>
      </c>
      <c r="AB307" s="66" t="str">
        <f t="shared" si="141"/>
        <v>x̅</v>
      </c>
      <c r="CA307" s="30"/>
      <c r="CB307" s="68" t="s">
        <v>70</v>
      </c>
      <c r="CC307" s="26"/>
      <c r="CD307" s="26"/>
      <c r="CE307" s="32" t="str">
        <f>CM261</f>
        <v>x</v>
      </c>
      <c r="CF307" s="37"/>
      <c r="CG307" s="37"/>
      <c r="CH307" s="32">
        <f>CM264</f>
        <v>0</v>
      </c>
      <c r="CI307" s="32">
        <f>CM265</f>
        <v>0</v>
      </c>
      <c r="CJ307" s="32" t="str">
        <f>CM262</f>
        <v>x</v>
      </c>
      <c r="CK307" s="30"/>
      <c r="CL307" s="30"/>
      <c r="CM307" s="30"/>
      <c r="CN307" s="30"/>
      <c r="CO307" s="30"/>
      <c r="CP307" s="30"/>
      <c r="CQ307" s="30"/>
      <c r="CR307" s="38">
        <f t="shared" si="139"/>
        <v>-0.62500000000000211</v>
      </c>
      <c r="CS307" s="78">
        <f t="shared" si="138"/>
        <v>0.3235970350629464</v>
      </c>
      <c r="CT307" s="78" t="e" cm="1">
        <f t="array" ref="CT307">_xlfn.IFS(
    FALSE, N("Check if X1 shading is ON"),
    $CT$248&lt;&gt;"x", NA(),
    FALSE, N("Check if case is 'LEFT' and x axis value less than z score"),
    AND($CE$267 = "LEFT", $CR307 &lt; IF($CI$267="", 0, $CI$267)), $CS307,
    FALSE, N("Check if case is 'RIGHT' and x axis value greater than z score"),
    AND($CE$267 = "RIGHT", $CR307 &gt; IF($CI$267="", 0, $CI$267)), $CS307,
    FALSE, N("Check if case is 'TWO' and both directions"),
    AND(
        $CE$267 = "TWO",
        OR($CR307 &lt; -ABS($CI$267), $CR307 &gt; ABS($CI$268))
    ), $CS307,
    FALSE, N("Default case: Return NA()"),
    TRUE, NA()
)</f>
        <v>#N/A</v>
      </c>
      <c r="CU307" s="78" t="e" cm="1">
        <f t="array" ref="CU307">_xlfn.IFS(
    FALSE, N("Check if X1 shading is ON"),
    $CT$248&lt;&gt;"x", NA(),
    FALSE, N("Check if case is 'LEFT' and x axis value less than z score"),
    AND($CE$268 = "LEFT", $CR307 &lt; IF($CI$268="", 0, $CI$268)), $CS307,
    FALSE, N("Check if case is 'RIGHT' and x axis value greater than z score"),
    AND($CE$268 = "RIGHT", $CR307 &gt; IF($CI$268="", 0, $CI$268)), $CS307,
    FALSE, N("Default case: Return NA()"),
    TRUE, NA()
)</f>
        <v>#N/A</v>
      </c>
      <c r="CV307" s="78" t="e" cm="1">
        <f t="array" ref="CV307">_xlfn.IFS(
    FALSE, N("Check if X1 shading is ON"),
    $CV$248&lt;&gt;"x", NA(),
    FALSE, N("Check if case is 'LEFT' and x axis value less than z score"),
    AND($CE$271 = "LEFT", $CR307 &lt; IF($CI$271="", 0, $CI$271)), $CS307,
    FALSE, N("Check if case is 'RIGHT' and x axis value greater than z score"),
    AND($CE$271 = "RIGHT", $CR307 &gt; IF($CI$271="", 0, $CI$271)), $CS307,
    FALSE, N("Check if case is 'TWO' and both directions"),
    AND(
        $CE$271 = "TWO",
        OR($CR307 &lt; -ABS($CI$271), $CR307 &gt; ABS($CI$271))
    ), $CS307,
    FALSE, N("Default case: Return NA()"),
    TRUE, NA()
)</f>
        <v>#N/A</v>
      </c>
      <c r="CW307" s="30"/>
      <c r="CX307" s="66">
        <v>-0.33333333333333548</v>
      </c>
      <c r="CY307" s="66">
        <v>0.13400000000000001</v>
      </c>
      <c r="CZ307" s="66">
        <f t="shared" si="142"/>
        <v>0.13400000000000001</v>
      </c>
      <c r="DA307" s="66" t="str">
        <f t="shared" si="143"/>
        <v>x̅</v>
      </c>
    </row>
    <row r="308" spans="1:105" ht="68" x14ac:dyDescent="0.2">
      <c r="A308"/>
      <c r="B308" s="30"/>
      <c r="C308" s="57" t="s">
        <v>84</v>
      </c>
      <c r="D308" s="63" t="str">
        <f>E270</f>
        <v>new sample x̅</v>
      </c>
      <c r="E308" s="59">
        <f>IFERROR(
   MAX(-3.9, MIN(3.9,
       _xlfn.IFS(
           FALSE, N("Check if the Case display is ON"),
           F269&lt;&gt;"x", NA(),
           FALSE, N("Use the value of z if it is not empty"),
           J270&lt;&gt;"", J270,
           FALSE, N("Calculate (x - μ) / σ if μ, σ, and x are numbers"),
           AND(ISNUMBER(G270), ISNUMBER(H270), ISNUMBER(I270)), (I270 - G270) / H270,
           FALSE, N("Fallback to 0 if no conditions are met"),
           TRUE, 0
       )
   )),
   NA()
)</f>
        <v>2.6771342990070459</v>
      </c>
      <c r="F308" s="59" cm="1">
        <f t="array" ref="F308">IFERROR(
   _xlfn.IFS(
       F306&lt;&gt;"x", NA(),
       J270&lt;&gt;"", MAX(1.1*_xlfn.NORM.S.DIST(J270, FALSE), 0.1)
   ),
   NA()
)</f>
        <v>0.1</v>
      </c>
      <c r="G308" s="60" t="str" cm="1">
        <f t="array" ref="G308">_xlfn.IFS(
            $F270="RIGHT", " &gt; ",
            $F270="LEFT", " &lt; "
        )</f>
        <v xml:space="preserve"> &gt; </v>
      </c>
      <c r="H308" s="60" t="str" cm="1">
        <f t="array" ref="H308">_xlfn.IFS(
            F270="RIGHT", "⟶",
            F270="LEFT", "⟵",
            TRUE, "⟵ ? ⟶"
        )</f>
        <v>⟶</v>
      </c>
      <c r="I308" s="61" t="str">
        <f>IF(
    AND(I306="x", I270&lt;&gt;""),
    $I$265 &amp; G308 &amp;
    TEXT(
        I270,
        IF(
            N270 = 0,
            "#,##0",
            "#,##0." &amp; REPT("0", N270)
        )
    ),
 ""
)</f>
        <v/>
      </c>
      <c r="J308" s="60" t="str">
        <f>IF(
    AND(J306="x", J270&lt;&gt;""),
    " "&amp; J307 &amp; G308 &amp; TEXT(J270, "0.00"),
   ""
)</f>
        <v/>
      </c>
      <c r="K308" s="60" t="str">
        <f>IF(
       AND($K306="x",K270&lt;&gt;""),
        " = "&amp;TEXT(K270,"#0.0%"),
       ""
)</f>
        <v xml:space="preserve"> = 0.6%</v>
      </c>
      <c r="L308" s="62" t="str">
        <f>IF(F270="LEFT",H308&amp;" "&amp;D308,D308&amp;" "&amp;H308) &amp; CHAR(10) &amp;
"P( " &amp; I308 &amp; J308 &amp; " )" &amp; K308</f>
        <v>new sample x̅ ⟶
P(  ) = 0.6%</v>
      </c>
      <c r="M308" s="30"/>
      <c r="N308" s="30"/>
      <c r="O308" s="30"/>
      <c r="P308" s="30"/>
      <c r="Q308" s="30"/>
      <c r="R308" s="30"/>
      <c r="S308" s="38">
        <f t="shared" si="137"/>
        <v>-0.54166666666666885</v>
      </c>
      <c r="T308" s="78">
        <f t="shared" si="136"/>
        <v>0.34008659262477625</v>
      </c>
      <c r="U308" s="78" t="e" cm="1">
        <f t="array" ref="U308">_xlfn.IFS(
    FALSE, N("Check if X1 shading is ON"),
    $U$247&lt;&gt;"x", NA(),
    FALSE, N("Check if case is 'LEFT' and x axis value less than z score"),
    AND($F$266 = "LEFT", $S308 &lt; IF($J$266="", 0, $J$266)), $T308,
    FALSE, N("Check if case is 'RIGHT' and x axis value greater than z score"),
    AND($F$266 = "RIGHT", $S308 &gt; IF($J$266="", 0, $J$266)), $T308,
    FALSE, N("Check if case is 'TWO' and both directions"),
    AND(
        $F$266 = "TWO",
        OR($S308 &lt; -ABS($J$266), $S308 &gt; ABS($J$267))
    ), $T308,
    FALSE, N("Default case: Return NA()"),
    TRUE, NA()
)</f>
        <v>#N/A</v>
      </c>
      <c r="V308" s="78" t="e" cm="1">
        <f t="array" ref="V308">_xlfn.IFS(
    FALSE, N("Check if X1 shading is ON"),
    $U$247&lt;&gt;"x", NA(),
    FALSE, N("Check if case is 'LEFT' and x axis value less than z score"),
    AND($F$267 = "LEFT", $S308 &lt; IF($J$267="", 0, $J$267)), $T308,
    FALSE, N("Check if case is 'RIGHT' and x axis value greater than z score"),
    AND($F$267 = "RIGHT", $S308 &gt; IF($J$267="", 0, $J$267)), $T308,
    FALSE, N("Default case: Return NA()"),
    TRUE, NA()
)</f>
        <v>#N/A</v>
      </c>
      <c r="W308" s="78" t="e" cm="1">
        <f t="array" ref="W308">_xlfn.IFS(
    FALSE, N("Check if X1 shading is ON"),
    $W$247&lt;&gt;"x", NA(),
    FALSE, N("Check if case is 'LEFT' and x axis value less than z score"),
    AND($F$270 = "LEFT", $S308 &lt; IF($J$270="", 0, $J$270)), $T308,
    FALSE, N("Check if case is 'RIGHT' and x axis value greater than z score"),
    AND($F$270 = "RIGHT", $S308 &gt; IF($J$270="", 0, $J$270)), $T308,
    FALSE, N("Check if case is 'TWO' and both directions"),
    AND(
        $F$270 = "TWO",
        OR($S308 &lt; -ABS($J$270), $S308 &gt; ABS($J$270))
    ), $T308,
    FALSE, N("Default case: Return NA()"),
    TRUE, NA()
)</f>
        <v>#N/A</v>
      </c>
      <c r="X308" s="30"/>
      <c r="Y308" s="66">
        <v>0.16666666666666449</v>
      </c>
      <c r="Z308" s="66">
        <v>0.13400000000000001</v>
      </c>
      <c r="AA308" s="66">
        <f t="shared" si="140"/>
        <v>0.13400000000000001</v>
      </c>
      <c r="AB308" s="66" t="str">
        <f t="shared" si="141"/>
        <v>x̅</v>
      </c>
      <c r="CA308" s="30"/>
      <c r="CB308" s="26"/>
      <c r="CC308" s="26"/>
      <c r="CD308" s="54" t="s">
        <v>1</v>
      </c>
      <c r="CE308" s="55" t="s">
        <v>2</v>
      </c>
      <c r="CF308" s="49" t="s">
        <v>35</v>
      </c>
      <c r="CG308" s="52" t="s">
        <v>36</v>
      </c>
      <c r="CH308" s="51" t="s">
        <v>1</v>
      </c>
      <c r="CI308" s="51" t="str">
        <f>CI303</f>
        <v>t</v>
      </c>
      <c r="CJ308" s="56" t="s">
        <v>37</v>
      </c>
      <c r="CK308" s="35" t="s">
        <v>8</v>
      </c>
      <c r="CL308" s="30"/>
      <c r="CM308" s="30"/>
      <c r="CN308" s="30"/>
      <c r="CO308" s="30"/>
      <c r="CP308" s="30"/>
      <c r="CQ308" s="30"/>
      <c r="CR308" s="38">
        <f t="shared" si="139"/>
        <v>-0.58333333333333548</v>
      </c>
      <c r="CS308" s="78">
        <f t="shared" si="138"/>
        <v>0.33202710550851261</v>
      </c>
      <c r="CT308" s="78" t="e" cm="1">
        <f t="array" ref="CT308">_xlfn.IFS(
    FALSE, N("Check if X1 shading is ON"),
    $CT$248&lt;&gt;"x", NA(),
    FALSE, N("Check if case is 'LEFT' and x axis value less than z score"),
    AND($CE$267 = "LEFT", $CR308 &lt; IF($CI$267="", 0, $CI$267)), $CS308,
    FALSE, N("Check if case is 'RIGHT' and x axis value greater than z score"),
    AND($CE$267 = "RIGHT", $CR308 &gt; IF($CI$267="", 0, $CI$267)), $CS308,
    FALSE, N("Check if case is 'TWO' and both directions"),
    AND(
        $CE$267 = "TWO",
        OR($CR308 &lt; -ABS($CI$267), $CR308 &gt; ABS($CI$268))
    ), $CS308,
    FALSE, N("Default case: Return NA()"),
    TRUE, NA()
)</f>
        <v>#N/A</v>
      </c>
      <c r="CU308" s="78" t="e" cm="1">
        <f t="array" ref="CU308">_xlfn.IFS(
    FALSE, N("Check if X1 shading is ON"),
    $CT$248&lt;&gt;"x", NA(),
    FALSE, N("Check if case is 'LEFT' and x axis value less than z score"),
    AND($CE$268 = "LEFT", $CR308 &lt; IF($CI$268="", 0, $CI$268)), $CS308,
    FALSE, N("Check if case is 'RIGHT' and x axis value greater than z score"),
    AND($CE$268 = "RIGHT", $CR308 &gt; IF($CI$268="", 0, $CI$268)), $CS308,
    FALSE, N("Default case: Return NA()"),
    TRUE, NA()
)</f>
        <v>#N/A</v>
      </c>
      <c r="CV308" s="78" t="e" cm="1">
        <f t="array" ref="CV308">_xlfn.IFS(
    FALSE, N("Check if X1 shading is ON"),
    $CV$248&lt;&gt;"x", NA(),
    FALSE, N("Check if case is 'LEFT' and x axis value less than z score"),
    AND($CE$271 = "LEFT", $CR308 &lt; IF($CI$271="", 0, $CI$271)), $CS308,
    FALSE, N("Check if case is 'RIGHT' and x axis value greater than z score"),
    AND($CE$271 = "RIGHT", $CR308 &gt; IF($CI$271="", 0, $CI$271)), $CS308,
    FALSE, N("Check if case is 'TWO' and both directions"),
    AND(
        $CE$271 = "TWO",
        OR($CR308 &lt; -ABS($CI$271), $CR308 &gt; ABS($CI$271))
    ), $CS308,
    FALSE, N("Default case: Return NA()"),
    TRUE, NA()
)</f>
        <v>#N/A</v>
      </c>
      <c r="CW308" s="30"/>
      <c r="CX308" s="66">
        <v>-0.16666666666666879</v>
      </c>
      <c r="CY308" s="66">
        <v>0.13400000000000001</v>
      </c>
      <c r="CZ308" s="66">
        <f t="shared" si="142"/>
        <v>0.13400000000000001</v>
      </c>
      <c r="DA308" s="66" t="str">
        <f t="shared" si="143"/>
        <v>x̅</v>
      </c>
    </row>
    <row r="309" spans="1:105" ht="68" x14ac:dyDescent="0.2">
      <c r="A309"/>
      <c r="B309" s="30"/>
      <c r="C309" s="26"/>
      <c r="D309" s="66"/>
      <c r="E309" s="66"/>
      <c r="F309" s="26"/>
      <c r="G309" s="26"/>
      <c r="H309" s="26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8">
        <f t="shared" si="137"/>
        <v>-0.50000000000000222</v>
      </c>
      <c r="T309" s="78">
        <f t="shared" si="136"/>
        <v>0.34773531689290865</v>
      </c>
      <c r="U309" s="78" t="e" cm="1">
        <f t="array" ref="U309">_xlfn.IFS(
    FALSE, N("Check if X1 shading is ON"),
    $U$247&lt;&gt;"x", NA(),
    FALSE, N("Check if case is 'LEFT' and x axis value less than z score"),
    AND($F$266 = "LEFT", $S309 &lt; IF($J$266="", 0, $J$266)), $T309,
    FALSE, N("Check if case is 'RIGHT' and x axis value greater than z score"),
    AND($F$266 = "RIGHT", $S309 &gt; IF($J$266="", 0, $J$266)), $T309,
    FALSE, N("Check if case is 'TWO' and both directions"),
    AND(
        $F$266 = "TWO",
        OR($S309 &lt; -ABS($J$266), $S309 &gt; ABS($J$267))
    ), $T309,
    FALSE, N("Default case: Return NA()"),
    TRUE, NA()
)</f>
        <v>#N/A</v>
      </c>
      <c r="V309" s="78" t="e" cm="1">
        <f t="array" ref="V309">_xlfn.IFS(
    FALSE, N("Check if X1 shading is ON"),
    $U$247&lt;&gt;"x", NA(),
    FALSE, N("Check if case is 'LEFT' and x axis value less than z score"),
    AND($F$267 = "LEFT", $S309 &lt; IF($J$267="", 0, $J$267)), $T309,
    FALSE, N("Check if case is 'RIGHT' and x axis value greater than z score"),
    AND($F$267 = "RIGHT", $S309 &gt; IF($J$267="", 0, $J$267)), $T309,
    FALSE, N("Default case: Return NA()"),
    TRUE, NA()
)</f>
        <v>#N/A</v>
      </c>
      <c r="W309" s="78" t="e" cm="1">
        <f t="array" ref="W309">_xlfn.IFS(
    FALSE, N("Check if X1 shading is ON"),
    $W$247&lt;&gt;"x", NA(),
    FALSE, N("Check if case is 'LEFT' and x axis value less than z score"),
    AND($F$270 = "LEFT", $S309 &lt; IF($J$270="", 0, $J$270)), $T309,
    FALSE, N("Check if case is 'RIGHT' and x axis value greater than z score"),
    AND($F$270 = "RIGHT", $S309 &gt; IF($J$270="", 0, $J$270)), $T309,
    FALSE, N("Check if case is 'TWO' and both directions"),
    AND(
        $F$270 = "TWO",
        OR($S309 &lt; -ABS($J$270), $S309 &gt; ABS($J$270))
    ), $T309,
    FALSE, N("Default case: Return NA()"),
    TRUE, NA()
)</f>
        <v>#N/A</v>
      </c>
      <c r="X309" s="30"/>
      <c r="Y309" s="66">
        <v>0.33333333333333115</v>
      </c>
      <c r="Z309" s="66">
        <v>0.13400000000000001</v>
      </c>
      <c r="AA309" s="66">
        <f t="shared" si="140"/>
        <v>0.13400000000000001</v>
      </c>
      <c r="AB309" s="66" t="str">
        <f t="shared" si="141"/>
        <v>x̅</v>
      </c>
      <c r="CA309" s="30"/>
      <c r="CB309" s="57" t="s">
        <v>84</v>
      </c>
      <c r="CC309" s="63" t="str">
        <f>CD271</f>
        <v>new sample x̅</v>
      </c>
      <c r="CD309" s="59">
        <f>IFERROR(
   MAX(-3.9, MIN(3.9,
       _xlfn.IFS(
           FALSE, N("Check if the Case display is ON"),
           CE270&lt;&gt;"x", NA(),
           FALSE, N("Use the value of z if it is not empty"),
           CI271&lt;&gt;"", CI271,
           FALSE, N("Calculate (x - μ) / σ if μ, σ, and x are numbers"),
           AND(ISNUMBER(CF271), ISNUMBER(CG271), ISNUMBER(CH271)), (CH271 - CF271) / CG271,
           FALSE, N("Fallback to 0 if no conditions are met"),
           TRUE, 0
       )
   )),
   NA()
)</f>
        <v>2.6771342990070459</v>
      </c>
      <c r="CE309" s="59" cm="1">
        <f t="array" ref="CE309">IFERROR(
   _xlfn.IFS(
       CE307&lt;&gt;"x", NA(),
       CI271&lt;&gt;"", MAX(1.1*_xlfn.NORM.S.DIST(CI271, FALSE), 0.1)
   ),
   NA()
)</f>
        <v>0.1</v>
      </c>
      <c r="CF309" s="60" t="str" cm="1">
        <f t="array" ref="CF309">_xlfn.IFS(
            $CE271="RIGHT", " &gt; ",
            $CE271="LEFT", " &lt; "
        )</f>
        <v xml:space="preserve"> &gt; </v>
      </c>
      <c r="CG309" s="60" t="str" cm="1">
        <f t="array" ref="CG309">_xlfn.IFS(
            CE271="RIGHT", "⟶",
            CE271="LEFT", "⟵",
            TRUE, "⟵ ? ⟶"
        )</f>
        <v>⟶</v>
      </c>
      <c r="CH309" s="61" t="str">
        <f>IF(
    AND(CH307="x", CH271&lt;&gt;""),
    $CH$266 &amp; CF309 &amp;
    TEXT(
        CH271,
        IF(
            CM271 = 0,
            "#,##0",
            "#,##0." &amp; REPT("0", CM271)
        )
    ),
 ""
)</f>
        <v/>
      </c>
      <c r="CI309" s="60" t="str">
        <f>IF(
    AND(CI307="x", CI271&lt;&gt;""),
    " "&amp; CI308 &amp; CF309 &amp; TEXT(CI271, "0.00"),
   ""
)</f>
        <v/>
      </c>
      <c r="CJ309" s="60" t="str">
        <f>IF(
       AND($CJ307="x",CJ271&lt;&gt;""),
        " = "&amp;TEXT(CJ271,"#0.0%"),
       ""
)</f>
        <v xml:space="preserve"> = 0.6%</v>
      </c>
      <c r="CK309" s="62" t="str">
        <f>IF(CE271="LEFT",CG309&amp;" "&amp;CC309,CC309&amp;" "&amp;CG309) &amp; CHAR(10) &amp;
"P( " &amp; CH309 &amp; CI309 &amp; " )" &amp; CJ309</f>
        <v>new sample x̅ ⟶
P(  ) = 0.6%</v>
      </c>
      <c r="CL309" s="30"/>
      <c r="CM309" s="30"/>
      <c r="CN309" s="30"/>
      <c r="CO309" s="30"/>
      <c r="CP309" s="30"/>
      <c r="CQ309" s="30"/>
      <c r="CR309" s="38">
        <f t="shared" si="139"/>
        <v>-0.54166666666666885</v>
      </c>
      <c r="CS309" s="78">
        <f t="shared" si="138"/>
        <v>0.34008659262477625</v>
      </c>
      <c r="CT309" s="78" t="e" cm="1">
        <f t="array" ref="CT309">_xlfn.IFS(
    FALSE, N("Check if X1 shading is ON"),
    $CT$248&lt;&gt;"x", NA(),
    FALSE, N("Check if case is 'LEFT' and x axis value less than z score"),
    AND($CE$267 = "LEFT", $CR309 &lt; IF($CI$267="", 0, $CI$267)), $CS309,
    FALSE, N("Check if case is 'RIGHT' and x axis value greater than z score"),
    AND($CE$267 = "RIGHT", $CR309 &gt; IF($CI$267="", 0, $CI$267)), $CS309,
    FALSE, N("Check if case is 'TWO' and both directions"),
    AND(
        $CE$267 = "TWO",
        OR($CR309 &lt; -ABS($CI$267), $CR309 &gt; ABS($CI$268))
    ), $CS309,
    FALSE, N("Default case: Return NA()"),
    TRUE, NA()
)</f>
        <v>#N/A</v>
      </c>
      <c r="CU309" s="78" t="e" cm="1">
        <f t="array" ref="CU309">_xlfn.IFS(
    FALSE, N("Check if X1 shading is ON"),
    $CT$248&lt;&gt;"x", NA(),
    FALSE, N("Check if case is 'LEFT' and x axis value less than z score"),
    AND($CE$268 = "LEFT", $CR309 &lt; IF($CI$268="", 0, $CI$268)), $CS309,
    FALSE, N("Check if case is 'RIGHT' and x axis value greater than z score"),
    AND($CE$268 = "RIGHT", $CR309 &gt; IF($CI$268="", 0, $CI$268)), $CS309,
    FALSE, N("Default case: Return NA()"),
    TRUE, NA()
)</f>
        <v>#N/A</v>
      </c>
      <c r="CV309" s="78" t="e" cm="1">
        <f t="array" ref="CV309">_xlfn.IFS(
    FALSE, N("Check if X1 shading is ON"),
    $CV$248&lt;&gt;"x", NA(),
    FALSE, N("Check if case is 'LEFT' and x axis value less than z score"),
    AND($CE$271 = "LEFT", $CR309 &lt; IF($CI$271="", 0, $CI$271)), $CS309,
    FALSE, N("Check if case is 'RIGHT' and x axis value greater than z score"),
    AND($CE$271 = "RIGHT", $CR309 &gt; IF($CI$271="", 0, $CI$271)), $CS309,
    FALSE, N("Check if case is 'TWO' and both directions"),
    AND(
        $CE$271 = "TWO",
        OR($CR309 &lt; -ABS($CI$271), $CR309 &gt; ABS($CI$271))
    ), $CS309,
    FALSE, N("Default case: Return NA()"),
    TRUE, NA()
)</f>
        <v>#N/A</v>
      </c>
      <c r="CW309" s="30"/>
      <c r="CX309" s="66">
        <v>0.16666666666666449</v>
      </c>
      <c r="CY309" s="66">
        <v>0.13400000000000001</v>
      </c>
      <c r="CZ309" s="66">
        <f t="shared" si="142"/>
        <v>0.13400000000000001</v>
      </c>
      <c r="DA309" s="66" t="str">
        <f t="shared" si="143"/>
        <v>x̅</v>
      </c>
    </row>
    <row r="310" spans="1:105" ht="16" x14ac:dyDescent="0.2">
      <c r="A310"/>
      <c r="B310" s="30"/>
      <c r="C310" s="26"/>
      <c r="D310" s="66"/>
      <c r="E310" s="66"/>
      <c r="F310" s="26"/>
      <c r="G310" s="26"/>
      <c r="H310" s="26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8">
        <f t="shared" si="137"/>
        <v>-0.45833333333333554</v>
      </c>
      <c r="T310" s="78">
        <f t="shared" si="136"/>
        <v>0.35493433646244138</v>
      </c>
      <c r="U310" s="78" t="e" cm="1">
        <f t="array" ref="U310">_xlfn.IFS(
    FALSE, N("Check if X1 shading is ON"),
    $U$247&lt;&gt;"x", NA(),
    FALSE, N("Check if case is 'LEFT' and x axis value less than z score"),
    AND($F$266 = "LEFT", $S310 &lt; IF($J$266="", 0, $J$266)), $T310,
    FALSE, N("Check if case is 'RIGHT' and x axis value greater than z score"),
    AND($F$266 = "RIGHT", $S310 &gt; IF($J$266="", 0, $J$266)), $T310,
    FALSE, N("Check if case is 'TWO' and both directions"),
    AND(
        $F$266 = "TWO",
        OR($S310 &lt; -ABS($J$266), $S310 &gt; ABS($J$267))
    ), $T310,
    FALSE, N("Default case: Return NA()"),
    TRUE, NA()
)</f>
        <v>#N/A</v>
      </c>
      <c r="V310" s="78" t="e" cm="1">
        <f t="array" ref="V310">_xlfn.IFS(
    FALSE, N("Check if X1 shading is ON"),
    $U$247&lt;&gt;"x", NA(),
    FALSE, N("Check if case is 'LEFT' and x axis value less than z score"),
    AND($F$267 = "LEFT", $S310 &lt; IF($J$267="", 0, $J$267)), $T310,
    FALSE, N("Check if case is 'RIGHT' and x axis value greater than z score"),
    AND($F$267 = "RIGHT", $S310 &gt; IF($J$267="", 0, $J$267)), $T310,
    FALSE, N("Default case: Return NA()"),
    TRUE, NA()
)</f>
        <v>#N/A</v>
      </c>
      <c r="W310" s="78" t="e" cm="1">
        <f t="array" ref="W310">_xlfn.IFS(
    FALSE, N("Check if X1 shading is ON"),
    $W$247&lt;&gt;"x", NA(),
    FALSE, N("Check if case is 'LEFT' and x axis value less than z score"),
    AND($F$270 = "LEFT", $S310 &lt; IF($J$270="", 0, $J$270)), $T310,
    FALSE, N("Check if case is 'RIGHT' and x axis value greater than z score"),
    AND($F$270 = "RIGHT", $S310 &gt; IF($J$270="", 0, $J$270)), $T310,
    FALSE, N("Check if case is 'TWO' and both directions"),
    AND(
        $F$270 = "TWO",
        OR($S310 &lt; -ABS($J$270), $S310 &gt; ABS($J$270))
    ), $T310,
    FALSE, N("Default case: Return NA()"),
    TRUE, NA()
)</f>
        <v>#N/A</v>
      </c>
      <c r="X310" s="30"/>
      <c r="Y310" s="66">
        <v>0.49999999999999789</v>
      </c>
      <c r="Z310" s="66">
        <v>0.13400000000000001</v>
      </c>
      <c r="AA310" s="66">
        <f t="shared" si="140"/>
        <v>0.13400000000000001</v>
      </c>
      <c r="AB310" s="66" t="str">
        <f t="shared" si="141"/>
        <v>x̅</v>
      </c>
      <c r="CA310" s="30"/>
      <c r="CB310" s="26"/>
      <c r="CC310" s="66"/>
      <c r="CD310" s="66"/>
      <c r="CE310" s="26"/>
      <c r="CF310" s="26"/>
      <c r="CG310" s="26"/>
      <c r="CH310" s="30"/>
      <c r="CI310" s="30"/>
      <c r="CJ310" s="30"/>
      <c r="CK310" s="30"/>
      <c r="CL310" s="30"/>
      <c r="CM310" s="30"/>
      <c r="CN310" s="30"/>
      <c r="CO310" s="30"/>
      <c r="CP310" s="30"/>
      <c r="CQ310" s="30"/>
      <c r="CR310" s="38">
        <f t="shared" si="139"/>
        <v>-0.50000000000000222</v>
      </c>
      <c r="CS310" s="78">
        <f t="shared" si="138"/>
        <v>0.34773531689290865</v>
      </c>
      <c r="CT310" s="78" t="e" cm="1">
        <f t="array" ref="CT310">_xlfn.IFS(
    FALSE, N("Check if X1 shading is ON"),
    $CT$248&lt;&gt;"x", NA(),
    FALSE, N("Check if case is 'LEFT' and x axis value less than z score"),
    AND($CE$267 = "LEFT", $CR310 &lt; IF($CI$267="", 0, $CI$267)), $CS310,
    FALSE, N("Check if case is 'RIGHT' and x axis value greater than z score"),
    AND($CE$267 = "RIGHT", $CR310 &gt; IF($CI$267="", 0, $CI$267)), $CS310,
    FALSE, N("Check if case is 'TWO' and both directions"),
    AND(
        $CE$267 = "TWO",
        OR($CR310 &lt; -ABS($CI$267), $CR310 &gt; ABS($CI$268))
    ), $CS310,
    FALSE, N("Default case: Return NA()"),
    TRUE, NA()
)</f>
        <v>#N/A</v>
      </c>
      <c r="CU310" s="78" t="e" cm="1">
        <f t="array" ref="CU310">_xlfn.IFS(
    FALSE, N("Check if X1 shading is ON"),
    $CT$248&lt;&gt;"x", NA(),
    FALSE, N("Check if case is 'LEFT' and x axis value less than z score"),
    AND($CE$268 = "LEFT", $CR310 &lt; IF($CI$268="", 0, $CI$268)), $CS310,
    FALSE, N("Check if case is 'RIGHT' and x axis value greater than z score"),
    AND($CE$268 = "RIGHT", $CR310 &gt; IF($CI$268="", 0, $CI$268)), $CS310,
    FALSE, N("Default case: Return NA()"),
    TRUE, NA()
)</f>
        <v>#N/A</v>
      </c>
      <c r="CV310" s="78" t="e" cm="1">
        <f t="array" ref="CV310">_xlfn.IFS(
    FALSE, N("Check if X1 shading is ON"),
    $CV$248&lt;&gt;"x", NA(),
    FALSE, N("Check if case is 'LEFT' and x axis value less than z score"),
    AND($CE$271 = "LEFT", $CR310 &lt; IF($CI$271="", 0, $CI$271)), $CS310,
    FALSE, N("Check if case is 'RIGHT' and x axis value greater than z score"),
    AND($CE$271 = "RIGHT", $CR310 &gt; IF($CI$271="", 0, $CI$271)), $CS310,
    FALSE, N("Check if case is 'TWO' and both directions"),
    AND(
        $CE$271 = "TWO",
        OR($CR310 &lt; -ABS($CI$271), $CR310 &gt; ABS($CI$271))
    ), $CS310,
    FALSE, N("Default case: Return NA()"),
    TRUE, NA()
)</f>
        <v>#N/A</v>
      </c>
      <c r="CW310" s="30"/>
      <c r="CX310" s="66">
        <v>0.33333333333333115</v>
      </c>
      <c r="CY310" s="66">
        <v>0.13400000000000001</v>
      </c>
      <c r="CZ310" s="66">
        <f t="shared" si="142"/>
        <v>0.13400000000000001</v>
      </c>
      <c r="DA310" s="66" t="str">
        <f t="shared" si="143"/>
        <v>x̅</v>
      </c>
    </row>
    <row r="311" spans="1:105" ht="19" x14ac:dyDescent="0.25">
      <c r="A311"/>
      <c r="B311" s="30"/>
      <c r="C311" s="77" t="s">
        <v>44</v>
      </c>
      <c r="D311" s="66"/>
      <c r="E311" s="66"/>
      <c r="F311" s="26"/>
      <c r="G311" s="26"/>
      <c r="H311" s="26"/>
      <c r="I311" s="30"/>
      <c r="J311" s="133" t="s">
        <v>101</v>
      </c>
      <c r="K311" s="8"/>
      <c r="L311" s="8"/>
      <c r="M311" s="8"/>
      <c r="N311" s="8"/>
      <c r="O311" s="8"/>
      <c r="P311" s="30"/>
      <c r="Q311" s="8"/>
      <c r="R311" s="30"/>
      <c r="S311" s="38">
        <f t="shared" si="137"/>
        <v>-0.41666666666666885</v>
      </c>
      <c r="T311" s="78">
        <f t="shared" si="136"/>
        <v>0.36164629119515912</v>
      </c>
      <c r="U311" s="78" t="e" cm="1">
        <f t="array" ref="U311">_xlfn.IFS(
    FALSE, N("Check if X1 shading is ON"),
    $U$247&lt;&gt;"x", NA(),
    FALSE, N("Check if case is 'LEFT' and x axis value less than z score"),
    AND($F$266 = "LEFT", $S311 &lt; IF($J$266="", 0, $J$266)), $T311,
    FALSE, N("Check if case is 'RIGHT' and x axis value greater than z score"),
    AND($F$266 = "RIGHT", $S311 &gt; IF($J$266="", 0, $J$266)), $T311,
    FALSE, N("Check if case is 'TWO' and both directions"),
    AND(
        $F$266 = "TWO",
        OR($S311 &lt; -ABS($J$266), $S311 &gt; ABS($J$267))
    ), $T311,
    FALSE, N("Default case: Return NA()"),
    TRUE, NA()
)</f>
        <v>#N/A</v>
      </c>
      <c r="V311" s="78" t="e" cm="1">
        <f t="array" ref="V311">_xlfn.IFS(
    FALSE, N("Check if X1 shading is ON"),
    $U$247&lt;&gt;"x", NA(),
    FALSE, N("Check if case is 'LEFT' and x axis value less than z score"),
    AND($F$267 = "LEFT", $S311 &lt; IF($J$267="", 0, $J$267)), $T311,
    FALSE, N("Check if case is 'RIGHT' and x axis value greater than z score"),
    AND($F$267 = "RIGHT", $S311 &gt; IF($J$267="", 0, $J$267)), $T311,
    FALSE, N("Default case: Return NA()"),
    TRUE, NA()
)</f>
        <v>#N/A</v>
      </c>
      <c r="W311" s="78" t="e" cm="1">
        <f t="array" ref="W311">_xlfn.IFS(
    FALSE, N("Check if X1 shading is ON"),
    $W$247&lt;&gt;"x", NA(),
    FALSE, N("Check if case is 'LEFT' and x axis value less than z score"),
    AND($F$270 = "LEFT", $S311 &lt; IF($J$270="", 0, $J$270)), $T311,
    FALSE, N("Check if case is 'RIGHT' and x axis value greater than z score"),
    AND($F$270 = "RIGHT", $S311 &gt; IF($J$270="", 0, $J$270)), $T311,
    FALSE, N("Check if case is 'TWO' and both directions"),
    AND(
        $F$270 = "TWO",
        OR($S311 &lt; -ABS($J$270), $S311 &gt; ABS($J$270))
    ), $T311,
    FALSE, N("Default case: Return NA()"),
    TRUE, NA()
)</f>
        <v>#N/A</v>
      </c>
      <c r="X311" s="30"/>
      <c r="Y311" s="66">
        <v>0.66666666666666441</v>
      </c>
      <c r="Z311" s="66">
        <v>0.13400000000000001</v>
      </c>
      <c r="AA311" s="66">
        <f t="shared" si="140"/>
        <v>0.13400000000000001</v>
      </c>
      <c r="AB311" s="66" t="str">
        <f t="shared" si="141"/>
        <v>x̅</v>
      </c>
      <c r="CA311" s="30"/>
      <c r="CB311" s="26"/>
      <c r="CC311" s="66"/>
      <c r="CD311" s="66"/>
      <c r="CE311" s="26"/>
      <c r="CF311" s="26"/>
      <c r="CG311" s="26"/>
      <c r="CH311" s="30"/>
      <c r="CI311" s="30"/>
      <c r="CJ311" s="30"/>
      <c r="CK311" s="30"/>
      <c r="CL311" s="30"/>
      <c r="CM311" s="30"/>
      <c r="CN311" s="30"/>
      <c r="CO311" s="30"/>
      <c r="CP311" s="30"/>
      <c r="CQ311" s="30"/>
      <c r="CR311" s="38">
        <f t="shared" si="139"/>
        <v>-0.45833333333333554</v>
      </c>
      <c r="CS311" s="78">
        <f t="shared" si="138"/>
        <v>0.35493433646244138</v>
      </c>
      <c r="CT311" s="78" t="e" cm="1">
        <f t="array" ref="CT311">_xlfn.IFS(
    FALSE, N("Check if X1 shading is ON"),
    $CT$248&lt;&gt;"x", NA(),
    FALSE, N("Check if case is 'LEFT' and x axis value less than z score"),
    AND($CE$267 = "LEFT", $CR311 &lt; IF($CI$267="", 0, $CI$267)), $CS311,
    FALSE, N("Check if case is 'RIGHT' and x axis value greater than z score"),
    AND($CE$267 = "RIGHT", $CR311 &gt; IF($CI$267="", 0, $CI$267)), $CS311,
    FALSE, N("Check if case is 'TWO' and both directions"),
    AND(
        $CE$267 = "TWO",
        OR($CR311 &lt; -ABS($CI$267), $CR311 &gt; ABS($CI$268))
    ), $CS311,
    FALSE, N("Default case: Return NA()"),
    TRUE, NA()
)</f>
        <v>#N/A</v>
      </c>
      <c r="CU311" s="78" t="e" cm="1">
        <f t="array" ref="CU311">_xlfn.IFS(
    FALSE, N("Check if X1 shading is ON"),
    $CT$248&lt;&gt;"x", NA(),
    FALSE, N("Check if case is 'LEFT' and x axis value less than z score"),
    AND($CE$268 = "LEFT", $CR311 &lt; IF($CI$268="", 0, $CI$268)), $CS311,
    FALSE, N("Check if case is 'RIGHT' and x axis value greater than z score"),
    AND($CE$268 = "RIGHT", $CR311 &gt; IF($CI$268="", 0, $CI$268)), $CS311,
    FALSE, N("Default case: Return NA()"),
    TRUE, NA()
)</f>
        <v>#N/A</v>
      </c>
      <c r="CV311" s="78" t="e" cm="1">
        <f t="array" ref="CV311">_xlfn.IFS(
    FALSE, N("Check if X1 shading is ON"),
    $CV$248&lt;&gt;"x", NA(),
    FALSE, N("Check if case is 'LEFT' and x axis value less than z score"),
    AND($CE$271 = "LEFT", $CR311 &lt; IF($CI$271="", 0, $CI$271)), $CS311,
    FALSE, N("Check if case is 'RIGHT' and x axis value greater than z score"),
    AND($CE$271 = "RIGHT", $CR311 &gt; IF($CI$271="", 0, $CI$271)), $CS311,
    FALSE, N("Check if case is 'TWO' and both directions"),
    AND(
        $CE$271 = "TWO",
        OR($CR311 &lt; -ABS($CI$271), $CR311 &gt; ABS($CI$271))
    ), $CS311,
    FALSE, N("Default case: Return NA()"),
    TRUE, NA()
)</f>
        <v>#N/A</v>
      </c>
      <c r="CW311" s="30"/>
      <c r="CX311" s="66">
        <v>0.49999999999999789</v>
      </c>
      <c r="CY311" s="66">
        <v>0.13400000000000001</v>
      </c>
      <c r="CZ311" s="66">
        <f t="shared" si="142"/>
        <v>0.13400000000000001</v>
      </c>
      <c r="DA311" s="66" t="str">
        <f t="shared" si="143"/>
        <v>x̅</v>
      </c>
    </row>
    <row r="312" spans="1:105" ht="19" x14ac:dyDescent="0.25">
      <c r="A312"/>
      <c r="B312" s="30"/>
      <c r="C312" s="35" t="s">
        <v>40</v>
      </c>
      <c r="D312" s="70" t="s">
        <v>41</v>
      </c>
      <c r="E312" s="35" t="s">
        <v>45</v>
      </c>
      <c r="F312" s="35" t="s">
        <v>46</v>
      </c>
      <c r="G312" s="35" t="s">
        <v>91</v>
      </c>
      <c r="H312" s="35" t="s">
        <v>47</v>
      </c>
      <c r="I312" s="30"/>
      <c r="J312" s="66" t="str">
        <f>M246</f>
        <v>Margin of error</v>
      </c>
      <c r="K312" s="104">
        <f>N246</f>
        <v>0.91675474460491091</v>
      </c>
      <c r="L312" s="26"/>
      <c r="M312" s="8"/>
      <c r="N312" s="8"/>
      <c r="O312" s="8"/>
      <c r="P312" s="8"/>
      <c r="Q312" s="8"/>
      <c r="R312" s="30"/>
      <c r="S312" s="38">
        <f t="shared" si="137"/>
        <v>-0.37500000000000216</v>
      </c>
      <c r="T312" s="78">
        <f t="shared" si="136"/>
        <v>0.36783574048247636</v>
      </c>
      <c r="U312" s="78" t="e" cm="1">
        <f t="array" ref="U312">_xlfn.IFS(
    FALSE, N("Check if X1 shading is ON"),
    $U$247&lt;&gt;"x", NA(),
    FALSE, N("Check if case is 'LEFT' and x axis value less than z score"),
    AND($F$266 = "LEFT", $S312 &lt; IF($J$266="", 0, $J$266)), $T312,
    FALSE, N("Check if case is 'RIGHT' and x axis value greater than z score"),
    AND($F$266 = "RIGHT", $S312 &gt; IF($J$266="", 0, $J$266)), $T312,
    FALSE, N("Check if case is 'TWO' and both directions"),
    AND(
        $F$266 = "TWO",
        OR($S312 &lt; -ABS($J$266), $S312 &gt; ABS($J$267))
    ), $T312,
    FALSE, N("Default case: Return NA()"),
    TRUE, NA()
)</f>
        <v>#N/A</v>
      </c>
      <c r="V312" s="78" t="e" cm="1">
        <f t="array" ref="V312">_xlfn.IFS(
    FALSE, N("Check if X1 shading is ON"),
    $U$247&lt;&gt;"x", NA(),
    FALSE, N("Check if case is 'LEFT' and x axis value less than z score"),
    AND($F$267 = "LEFT", $S312 &lt; IF($J$267="", 0, $J$267)), $T312,
    FALSE, N("Check if case is 'RIGHT' and x axis value greater than z score"),
    AND($F$267 = "RIGHT", $S312 &gt; IF($J$267="", 0, $J$267)), $T312,
    FALSE, N("Default case: Return NA()"),
    TRUE, NA()
)</f>
        <v>#N/A</v>
      </c>
      <c r="W312" s="78" t="e" cm="1">
        <f t="array" ref="W312">_xlfn.IFS(
    FALSE, N("Check if X1 shading is ON"),
    $W$247&lt;&gt;"x", NA(),
    FALSE, N("Check if case is 'LEFT' and x axis value less than z score"),
    AND($F$270 = "LEFT", $S312 &lt; IF($J$270="", 0, $J$270)), $T312,
    FALSE, N("Check if case is 'RIGHT' and x axis value greater than z score"),
    AND($F$270 = "RIGHT", $S312 &gt; IF($J$270="", 0, $J$270)), $T312,
    FALSE, N("Check if case is 'TWO' and both directions"),
    AND(
        $F$270 = "TWO",
        OR($S312 &lt; -ABS($J$270), $S312 &gt; ABS($J$270))
    ), $T312,
    FALSE, N("Default case: Return NA()"),
    TRUE, NA()
)</f>
        <v>#N/A</v>
      </c>
      <c r="X312" s="30"/>
      <c r="Y312" s="66">
        <v>0.83333333333333093</v>
      </c>
      <c r="Z312" s="66">
        <v>0.13400000000000001</v>
      </c>
      <c r="AA312" s="66">
        <f t="shared" si="140"/>
        <v>0.13400000000000001</v>
      </c>
      <c r="AB312" s="66" t="str">
        <f t="shared" si="141"/>
        <v>x̅</v>
      </c>
      <c r="CA312" s="30"/>
      <c r="CB312" s="77" t="s">
        <v>44</v>
      </c>
      <c r="CC312" s="66"/>
      <c r="CD312" s="66"/>
      <c r="CE312" s="26"/>
      <c r="CF312" s="26"/>
      <c r="CG312" s="26"/>
      <c r="CH312" s="30"/>
      <c r="CI312" s="133" t="s">
        <v>101</v>
      </c>
      <c r="CJ312" s="8"/>
      <c r="CK312" s="8"/>
      <c r="CL312" s="8"/>
      <c r="CM312" s="8"/>
      <c r="CN312" s="8"/>
      <c r="CO312" s="30"/>
      <c r="CP312" s="8"/>
      <c r="CQ312" s="30"/>
      <c r="CR312" s="38">
        <f t="shared" si="139"/>
        <v>-0.41666666666666885</v>
      </c>
      <c r="CS312" s="78">
        <f t="shared" si="138"/>
        <v>0.36164629119515912</v>
      </c>
      <c r="CT312" s="78" t="e" cm="1">
        <f t="array" ref="CT312">_xlfn.IFS(
    FALSE, N("Check if X1 shading is ON"),
    $CT$248&lt;&gt;"x", NA(),
    FALSE, N("Check if case is 'LEFT' and x axis value less than z score"),
    AND($CE$267 = "LEFT", $CR312 &lt; IF($CI$267="", 0, $CI$267)), $CS312,
    FALSE, N("Check if case is 'RIGHT' and x axis value greater than z score"),
    AND($CE$267 = "RIGHT", $CR312 &gt; IF($CI$267="", 0, $CI$267)), $CS312,
    FALSE, N("Check if case is 'TWO' and both directions"),
    AND(
        $CE$267 = "TWO",
        OR($CR312 &lt; -ABS($CI$267), $CR312 &gt; ABS($CI$268))
    ), $CS312,
    FALSE, N("Default case: Return NA()"),
    TRUE, NA()
)</f>
        <v>#N/A</v>
      </c>
      <c r="CU312" s="78" t="e" cm="1">
        <f t="array" ref="CU312">_xlfn.IFS(
    FALSE, N("Check if X1 shading is ON"),
    $CT$248&lt;&gt;"x", NA(),
    FALSE, N("Check if case is 'LEFT' and x axis value less than z score"),
    AND($CE$268 = "LEFT", $CR312 &lt; IF($CI$268="", 0, $CI$268)), $CS312,
    FALSE, N("Check if case is 'RIGHT' and x axis value greater than z score"),
    AND($CE$268 = "RIGHT", $CR312 &gt; IF($CI$268="", 0, $CI$268)), $CS312,
    FALSE, N("Default case: Return NA()"),
    TRUE, NA()
)</f>
        <v>#N/A</v>
      </c>
      <c r="CV312" s="78" t="e" cm="1">
        <f t="array" ref="CV312">_xlfn.IFS(
    FALSE, N("Check if X1 shading is ON"),
    $CV$248&lt;&gt;"x", NA(),
    FALSE, N("Check if case is 'LEFT' and x axis value less than z score"),
    AND($CE$271 = "LEFT", $CR312 &lt; IF($CI$271="", 0, $CI$271)), $CS312,
    FALSE, N("Check if case is 'RIGHT' and x axis value greater than z score"),
    AND($CE$271 = "RIGHT", $CR312 &gt; IF($CI$271="", 0, $CI$271)), $CS312,
    FALSE, N("Check if case is 'TWO' and both directions"),
    AND(
        $CE$271 = "TWO",
        OR($CR312 &lt; -ABS($CI$271), $CR312 &gt; ABS($CI$271))
    ), $CS312,
    FALSE, N("Default case: Return NA()"),
    TRUE, NA()
)</f>
        <v>#N/A</v>
      </c>
      <c r="CW312" s="30"/>
      <c r="CX312" s="66">
        <v>0.66666666666666441</v>
      </c>
      <c r="CY312" s="66">
        <v>0.13400000000000001</v>
      </c>
      <c r="CZ312" s="66">
        <f t="shared" si="142"/>
        <v>0.13400000000000001</v>
      </c>
      <c r="DA312" s="66" t="str">
        <f t="shared" si="143"/>
        <v>x̅</v>
      </c>
    </row>
    <row r="313" spans="1:105" ht="17" x14ac:dyDescent="0.2">
      <c r="A313"/>
      <c r="B313" s="30"/>
      <c r="C313" s="82" t="str">
        <f>N254</f>
        <v>x</v>
      </c>
      <c r="D313" s="66">
        <f>IF(C313="x",-0.02,NA())</f>
        <v>-0.02</v>
      </c>
      <c r="E313" s="26">
        <v>-4</v>
      </c>
      <c r="F313" s="26">
        <f>IF(
    ISNA(C313),
    NA(),
    D313
)</f>
        <v>-0.02</v>
      </c>
      <c r="G313" s="66"/>
      <c r="H313" s="35"/>
      <c r="I313" s="30"/>
      <c r="J313" s="66"/>
      <c r="K313" s="66"/>
      <c r="L313" s="35" t="s">
        <v>107</v>
      </c>
      <c r="M313" s="8"/>
      <c r="N313" s="8"/>
      <c r="O313" s="8"/>
      <c r="P313" s="8"/>
      <c r="Q313" s="8"/>
      <c r="R313" s="30"/>
      <c r="S313" s="38">
        <f t="shared" si="137"/>
        <v>-0.33333333333333548</v>
      </c>
      <c r="T313" s="78">
        <f t="shared" ref="T313:T344" si="144">IF(
    LEFT($D$266,1) ="T",
    _xlfn.T.DIST(S313, $C$266-1, FALSE),
    _xlfn.NORM.S.DIST(S313, FALSE)
)</f>
        <v>0.37346949039154692</v>
      </c>
      <c r="U313" s="78" t="e" cm="1">
        <f t="array" ref="U313">_xlfn.IFS(
    FALSE, N("Check if X1 shading is ON"),
    $U$247&lt;&gt;"x", NA(),
    FALSE, N("Check if case is 'LEFT' and x axis value less than z score"),
    AND($F$266 = "LEFT", $S313 &lt; IF($J$266="", 0, $J$266)), $T313,
    FALSE, N("Check if case is 'RIGHT' and x axis value greater than z score"),
    AND($F$266 = "RIGHT", $S313 &gt; IF($J$266="", 0, $J$266)), $T313,
    FALSE, N("Check if case is 'TWO' and both directions"),
    AND(
        $F$266 = "TWO",
        OR($S313 &lt; -ABS($J$266), $S313 &gt; ABS($J$267))
    ), $T313,
    FALSE, N("Default case: Return NA()"),
    TRUE, NA()
)</f>
        <v>#N/A</v>
      </c>
      <c r="V313" s="78" t="e" cm="1">
        <f t="array" ref="V313">_xlfn.IFS(
    FALSE, N("Check if X1 shading is ON"),
    $U$247&lt;&gt;"x", NA(),
    FALSE, N("Check if case is 'LEFT' and x axis value less than z score"),
    AND($F$267 = "LEFT", $S313 &lt; IF($J$267="", 0, $J$267)), $T313,
    FALSE, N("Check if case is 'RIGHT' and x axis value greater than z score"),
    AND($F$267 = "RIGHT", $S313 &gt; IF($J$267="", 0, $J$267)), $T313,
    FALSE, N("Default case: Return NA()"),
    TRUE, NA()
)</f>
        <v>#N/A</v>
      </c>
      <c r="W313" s="78" t="e" cm="1">
        <f t="array" ref="W313">_xlfn.IFS(
    FALSE, N("Check if X1 shading is ON"),
    $W$247&lt;&gt;"x", NA(),
    FALSE, N("Check if case is 'LEFT' and x axis value less than z score"),
    AND($F$270 = "LEFT", $S313 &lt; IF($J$270="", 0, $J$270)), $T313,
    FALSE, N("Check if case is 'RIGHT' and x axis value greater than z score"),
    AND($F$270 = "RIGHT", $S313 &gt; IF($J$270="", 0, $J$270)), $T313,
    FALSE, N("Check if case is 'TWO' and both directions"),
    AND(
        $F$270 = "TWO",
        OR($S313 &lt; -ABS($J$270), $S313 &gt; ABS($J$270))
    ), $T313,
    FALSE, N("Default case: Return NA()"),
    TRUE, NA()
)</f>
        <v>#N/A</v>
      </c>
      <c r="X313" s="30"/>
      <c r="Y313" s="66">
        <v>1.1666666666666643</v>
      </c>
      <c r="Z313" s="66">
        <v>0.13400000000000001</v>
      </c>
      <c r="AA313" s="66">
        <f t="shared" si="140"/>
        <v>0.13400000000000001</v>
      </c>
      <c r="AB313" s="66" t="str">
        <f t="shared" si="141"/>
        <v>x̅</v>
      </c>
      <c r="CA313" s="30"/>
      <c r="CB313" s="35" t="s">
        <v>40</v>
      </c>
      <c r="CC313" s="70" t="s">
        <v>41</v>
      </c>
      <c r="CD313" s="35" t="s">
        <v>45</v>
      </c>
      <c r="CE313" s="35" t="s">
        <v>46</v>
      </c>
      <c r="CF313" s="35" t="s">
        <v>91</v>
      </c>
      <c r="CG313" s="35" t="s">
        <v>47</v>
      </c>
      <c r="CH313" s="30"/>
      <c r="CI313" s="66" t="str">
        <f>CL247</f>
        <v>Margin of error</v>
      </c>
      <c r="CJ313" s="104">
        <f>CM247</f>
        <v>0.91675474460491091</v>
      </c>
      <c r="CK313" s="26"/>
      <c r="CL313" s="8"/>
      <c r="CM313" s="8"/>
      <c r="CN313" s="8"/>
      <c r="CO313" s="8"/>
      <c r="CP313" s="8"/>
      <c r="CQ313" s="30"/>
      <c r="CR313" s="38">
        <f t="shared" si="139"/>
        <v>-0.37500000000000216</v>
      </c>
      <c r="CS313" s="78">
        <f t="shared" si="138"/>
        <v>0.36783574048247636</v>
      </c>
      <c r="CT313" s="78" t="e" cm="1">
        <f t="array" ref="CT313">_xlfn.IFS(
    FALSE, N("Check if X1 shading is ON"),
    $CT$248&lt;&gt;"x", NA(),
    FALSE, N("Check if case is 'LEFT' and x axis value less than z score"),
    AND($CE$267 = "LEFT", $CR313 &lt; IF($CI$267="", 0, $CI$267)), $CS313,
    FALSE, N("Check if case is 'RIGHT' and x axis value greater than z score"),
    AND($CE$267 = "RIGHT", $CR313 &gt; IF($CI$267="", 0, $CI$267)), $CS313,
    FALSE, N("Check if case is 'TWO' and both directions"),
    AND(
        $CE$267 = "TWO",
        OR($CR313 &lt; -ABS($CI$267), $CR313 &gt; ABS($CI$268))
    ), $CS313,
    FALSE, N("Default case: Return NA()"),
    TRUE, NA()
)</f>
        <v>#N/A</v>
      </c>
      <c r="CU313" s="78" t="e" cm="1">
        <f t="array" ref="CU313">_xlfn.IFS(
    FALSE, N("Check if X1 shading is ON"),
    $CT$248&lt;&gt;"x", NA(),
    FALSE, N("Check if case is 'LEFT' and x axis value less than z score"),
    AND($CE$268 = "LEFT", $CR313 &lt; IF($CI$268="", 0, $CI$268)), $CS313,
    FALSE, N("Check if case is 'RIGHT' and x axis value greater than z score"),
    AND($CE$268 = "RIGHT", $CR313 &gt; IF($CI$268="", 0, $CI$268)), $CS313,
    FALSE, N("Default case: Return NA()"),
    TRUE, NA()
)</f>
        <v>#N/A</v>
      </c>
      <c r="CV313" s="78" t="e" cm="1">
        <f t="array" ref="CV313">_xlfn.IFS(
    FALSE, N("Check if X1 shading is ON"),
    $CV$248&lt;&gt;"x", NA(),
    FALSE, N("Check if case is 'LEFT' and x axis value less than z score"),
    AND($CE$271 = "LEFT", $CR313 &lt; IF($CI$271="", 0, $CI$271)), $CS313,
    FALSE, N("Check if case is 'RIGHT' and x axis value greater than z score"),
    AND($CE$271 = "RIGHT", $CR313 &gt; IF($CI$271="", 0, $CI$271)), $CS313,
    FALSE, N("Check if case is 'TWO' and both directions"),
    AND(
        $CE$271 = "TWO",
        OR($CR313 &lt; -ABS($CI$271), $CR313 &gt; ABS($CI$271))
    ), $CS313,
    FALSE, N("Default case: Return NA()"),
    TRUE, NA()
)</f>
        <v>#N/A</v>
      </c>
      <c r="CW313" s="30"/>
      <c r="CX313" s="66">
        <v>0.83333333333333093</v>
      </c>
      <c r="CY313" s="66">
        <v>0.13400000000000001</v>
      </c>
      <c r="CZ313" s="66">
        <f t="shared" si="142"/>
        <v>0.13400000000000001</v>
      </c>
      <c r="DA313" s="66" t="str">
        <f t="shared" si="143"/>
        <v>x̅</v>
      </c>
    </row>
    <row r="314" spans="1:105" ht="17" x14ac:dyDescent="0.2">
      <c r="A314"/>
      <c r="B314" s="30"/>
      <c r="C314" s="26"/>
      <c r="D314" s="66"/>
      <c r="E314" s="26">
        <f t="shared" ref="E314:E320" si="145">E313+1</f>
        <v>-3</v>
      </c>
      <c r="F314" s="26">
        <f t="shared" ref="F314:F320" si="146">F313</f>
        <v>-0.02</v>
      </c>
      <c r="G314" s="66" t="str">
        <f>E314&amp;$J$265</f>
        <v>-3t</v>
      </c>
      <c r="H314" s="78">
        <f t="shared" ref="H314:H320" si="147">IF($C$313="x",_xlfn.NORM.S.DIST(E314,FALSE),NA())</f>
        <v>4.4318484119380075E-3</v>
      </c>
      <c r="I314" s="30"/>
      <c r="J314" s="66" t="str">
        <f>M247</f>
        <v>lower bound</v>
      </c>
      <c r="K314" s="104">
        <f>N247</f>
        <v>80.283245255395087</v>
      </c>
      <c r="L314" s="38">
        <f>(K314-$G$270)/$H$270</f>
        <v>0.63190465687433062</v>
      </c>
      <c r="M314" s="8"/>
      <c r="N314" s="8"/>
      <c r="O314" s="8"/>
      <c r="P314" s="8"/>
      <c r="Q314" s="8"/>
      <c r="R314" s="30"/>
      <c r="S314" s="38">
        <f t="shared" ref="S314:S345" si="148">S313+$R$251</f>
        <v>-0.29166666666666879</v>
      </c>
      <c r="T314" s="78">
        <f t="shared" si="144"/>
        <v>0.37851690572757207</v>
      </c>
      <c r="U314" s="78" t="e" cm="1">
        <f t="array" ref="U314">_xlfn.IFS(
    FALSE, N("Check if X1 shading is ON"),
    $U$247&lt;&gt;"x", NA(),
    FALSE, N("Check if case is 'LEFT' and x axis value less than z score"),
    AND($F$266 = "LEFT", $S314 &lt; IF($J$266="", 0, $J$266)), $T314,
    FALSE, N("Check if case is 'RIGHT' and x axis value greater than z score"),
    AND($F$266 = "RIGHT", $S314 &gt; IF($J$266="", 0, $J$266)), $T314,
    FALSE, N("Check if case is 'TWO' and both directions"),
    AND(
        $F$266 = "TWO",
        OR($S314 &lt; -ABS($J$266), $S314 &gt; ABS($J$267))
    ), $T314,
    FALSE, N("Default case: Return NA()"),
    TRUE, NA()
)</f>
        <v>#N/A</v>
      </c>
      <c r="V314" s="78" t="e" cm="1">
        <f t="array" ref="V314">_xlfn.IFS(
    FALSE, N("Check if X1 shading is ON"),
    $U$247&lt;&gt;"x", NA(),
    FALSE, N("Check if case is 'LEFT' and x axis value less than z score"),
    AND($F$267 = "LEFT", $S314 &lt; IF($J$267="", 0, $J$267)), $T314,
    FALSE, N("Check if case is 'RIGHT' and x axis value greater than z score"),
    AND($F$267 = "RIGHT", $S314 &gt; IF($J$267="", 0, $J$267)), $T314,
    FALSE, N("Default case: Return NA()"),
    TRUE, NA()
)</f>
        <v>#N/A</v>
      </c>
      <c r="W314" s="78" t="e" cm="1">
        <f t="array" ref="W314">_xlfn.IFS(
    FALSE, N("Check if X1 shading is ON"),
    $W$247&lt;&gt;"x", NA(),
    FALSE, N("Check if case is 'LEFT' and x axis value less than z score"),
    AND($F$270 = "LEFT", $S314 &lt; IF($J$270="", 0, $J$270)), $T314,
    FALSE, N("Check if case is 'RIGHT' and x axis value greater than z score"),
    AND($F$270 = "RIGHT", $S314 &gt; IF($J$270="", 0, $J$270)), $T314,
    FALSE, N("Check if case is 'TWO' and both directions"),
    AND(
        $F$270 = "TWO",
        OR($S314 &lt; -ABS($J$270), $S314 &gt; ABS($J$270))
    ), $T314,
    FALSE, N("Default case: Return NA()"),
    TRUE, NA()
)</f>
        <v>#N/A</v>
      </c>
      <c r="X314" s="30"/>
      <c r="Y314" s="66">
        <v>1.3333333333333313</v>
      </c>
      <c r="Z314" s="66">
        <v>0.13400000000000001</v>
      </c>
      <c r="AA314" s="66">
        <f t="shared" si="140"/>
        <v>0.13400000000000001</v>
      </c>
      <c r="AB314" s="66" t="str">
        <f t="shared" si="141"/>
        <v>x̅</v>
      </c>
      <c r="CA314" s="30"/>
      <c r="CB314" s="82" t="str">
        <f>CM255</f>
        <v>x</v>
      </c>
      <c r="CC314" s="66">
        <f>IF(CB314="x",-0.02,NA())</f>
        <v>-0.02</v>
      </c>
      <c r="CD314" s="26">
        <v>-4</v>
      </c>
      <c r="CE314" s="26">
        <f>IF(
    ISNA(CB314),
    NA(),
    CC314
)</f>
        <v>-0.02</v>
      </c>
      <c r="CF314" s="66"/>
      <c r="CG314" s="35"/>
      <c r="CH314" s="30"/>
      <c r="CI314" s="66"/>
      <c r="CJ314" s="66"/>
      <c r="CK314" s="35" t="s">
        <v>107</v>
      </c>
      <c r="CL314" s="8"/>
      <c r="CM314" s="8"/>
      <c r="CN314" s="8"/>
      <c r="CO314" s="8"/>
      <c r="CP314" s="8"/>
      <c r="CQ314" s="30"/>
      <c r="CR314" s="38">
        <f t="shared" si="139"/>
        <v>-0.33333333333333548</v>
      </c>
      <c r="CS314" s="78">
        <f t="shared" ref="CS314:CS345" si="149">IF(
    LEFT($CC$267,1) ="T",
    _xlfn.T.DIST(CR314, $CB$267-1, FALSE),
    _xlfn.NORM.S.DIST(CR314, FALSE)
)</f>
        <v>0.37346949039154692</v>
      </c>
      <c r="CT314" s="78" t="e" cm="1">
        <f t="array" ref="CT314">_xlfn.IFS(
    FALSE, N("Check if X1 shading is ON"),
    $CT$248&lt;&gt;"x", NA(),
    FALSE, N("Check if case is 'LEFT' and x axis value less than z score"),
    AND($CE$267 = "LEFT", $CR314 &lt; IF($CI$267="", 0, $CI$267)), $CS314,
    FALSE, N("Check if case is 'RIGHT' and x axis value greater than z score"),
    AND($CE$267 = "RIGHT", $CR314 &gt; IF($CI$267="", 0, $CI$267)), $CS314,
    FALSE, N("Check if case is 'TWO' and both directions"),
    AND(
        $CE$267 = "TWO",
        OR($CR314 &lt; -ABS($CI$267), $CR314 &gt; ABS($CI$268))
    ), $CS314,
    FALSE, N("Default case: Return NA()"),
    TRUE, NA()
)</f>
        <v>#N/A</v>
      </c>
      <c r="CU314" s="78" t="e" cm="1">
        <f t="array" ref="CU314">_xlfn.IFS(
    FALSE, N("Check if X1 shading is ON"),
    $CT$248&lt;&gt;"x", NA(),
    FALSE, N("Check if case is 'LEFT' and x axis value less than z score"),
    AND($CE$268 = "LEFT", $CR314 &lt; IF($CI$268="", 0, $CI$268)), $CS314,
    FALSE, N("Check if case is 'RIGHT' and x axis value greater than z score"),
    AND($CE$268 = "RIGHT", $CR314 &gt; IF($CI$268="", 0, $CI$268)), $CS314,
    FALSE, N("Default case: Return NA()"),
    TRUE, NA()
)</f>
        <v>#N/A</v>
      </c>
      <c r="CV314" s="78" t="e" cm="1">
        <f t="array" ref="CV314">_xlfn.IFS(
    FALSE, N("Check if X1 shading is ON"),
    $CV$248&lt;&gt;"x", NA(),
    FALSE, N("Check if case is 'LEFT' and x axis value less than z score"),
    AND($CE$271 = "LEFT", $CR314 &lt; IF($CI$271="", 0, $CI$271)), $CS314,
    FALSE, N("Check if case is 'RIGHT' and x axis value greater than z score"),
    AND($CE$271 = "RIGHT", $CR314 &gt; IF($CI$271="", 0, $CI$271)), $CS314,
    FALSE, N("Check if case is 'TWO' and both directions"),
    AND(
        $CE$271 = "TWO",
        OR($CR314 &lt; -ABS($CI$271), $CR314 &gt; ABS($CI$271))
    ), $CS314,
    FALSE, N("Default case: Return NA()"),
    TRUE, NA()
)</f>
        <v>#N/A</v>
      </c>
      <c r="CW314" s="30"/>
      <c r="CX314" s="66">
        <v>1.1666666666666643</v>
      </c>
      <c r="CY314" s="66">
        <v>0.13400000000000001</v>
      </c>
      <c r="CZ314" s="66">
        <f t="shared" si="142"/>
        <v>0.13400000000000001</v>
      </c>
      <c r="DA314" s="66" t="str">
        <f t="shared" si="143"/>
        <v>x̅</v>
      </c>
    </row>
    <row r="315" spans="1:105" ht="16" x14ac:dyDescent="0.2">
      <c r="A315"/>
      <c r="B315" s="30"/>
      <c r="C315" s="26"/>
      <c r="D315" s="66"/>
      <c r="E315" s="26">
        <f t="shared" si="145"/>
        <v>-2</v>
      </c>
      <c r="F315" s="26">
        <f t="shared" si="146"/>
        <v>-0.02</v>
      </c>
      <c r="G315" s="66" t="str">
        <f>E315&amp;$J$265</f>
        <v>-2t</v>
      </c>
      <c r="H315" s="78">
        <f t="shared" si="147"/>
        <v>5.3990966513188063E-2</v>
      </c>
      <c r="I315" s="30"/>
      <c r="J315" s="66" t="str">
        <f>M248</f>
        <v>upper bound</v>
      </c>
      <c r="K315" s="104">
        <f>N248</f>
        <v>82.116754744604918</v>
      </c>
      <c r="L315" s="38">
        <f>(K315-$G$270)/$H$270</f>
        <v>4.7223639411397604</v>
      </c>
      <c r="M315" s="66"/>
      <c r="N315" s="66"/>
      <c r="O315" s="8"/>
      <c r="P315" s="8"/>
      <c r="Q315" s="8"/>
      <c r="R315" s="30"/>
      <c r="S315" s="38">
        <f t="shared" si="148"/>
        <v>-0.25000000000000211</v>
      </c>
      <c r="T315" s="78">
        <f t="shared" si="144"/>
        <v>0.38295020271144919</v>
      </c>
      <c r="U315" s="78" t="e" cm="1">
        <f t="array" ref="U315">_xlfn.IFS(
    FALSE, N("Check if X1 shading is ON"),
    $U$247&lt;&gt;"x", NA(),
    FALSE, N("Check if case is 'LEFT' and x axis value less than z score"),
    AND($F$266 = "LEFT", $S315 &lt; IF($J$266="", 0, $J$266)), $T315,
    FALSE, N("Check if case is 'RIGHT' and x axis value greater than z score"),
    AND($F$266 = "RIGHT", $S315 &gt; IF($J$266="", 0, $J$266)), $T315,
    FALSE, N("Check if case is 'TWO' and both directions"),
    AND(
        $F$266 = "TWO",
        OR($S315 &lt; -ABS($J$266), $S315 &gt; ABS($J$267))
    ), $T315,
    FALSE, N("Default case: Return NA()"),
    TRUE, NA()
)</f>
        <v>#N/A</v>
      </c>
      <c r="V315" s="78" t="e" cm="1">
        <f t="array" ref="V315">_xlfn.IFS(
    FALSE, N("Check if X1 shading is ON"),
    $U$247&lt;&gt;"x", NA(),
    FALSE, N("Check if case is 'LEFT' and x axis value less than z score"),
    AND($F$267 = "LEFT", $S315 &lt; IF($J$267="", 0, $J$267)), $T315,
    FALSE, N("Check if case is 'RIGHT' and x axis value greater than z score"),
    AND($F$267 = "RIGHT", $S315 &gt; IF($J$267="", 0, $J$267)), $T315,
    FALSE, N("Default case: Return NA()"),
    TRUE, NA()
)</f>
        <v>#N/A</v>
      </c>
      <c r="W315" s="78" t="e" cm="1">
        <f t="array" ref="W315">_xlfn.IFS(
    FALSE, N("Check if X1 shading is ON"),
    $W$247&lt;&gt;"x", NA(),
    FALSE, N("Check if case is 'LEFT' and x axis value less than z score"),
    AND($F$270 = "LEFT", $S315 &lt; IF($J$270="", 0, $J$270)), $T315,
    FALSE, N("Check if case is 'RIGHT' and x axis value greater than z score"),
    AND($F$270 = "RIGHT", $S315 &gt; IF($J$270="", 0, $J$270)), $T315,
    FALSE, N("Check if case is 'TWO' and both directions"),
    AND(
        $F$270 = "TWO",
        OR($S315 &lt; -ABS($J$270), $S315 &gt; ABS($J$270))
    ), $T315,
    FALSE, N("Default case: Return NA()"),
    TRUE, NA()
)</f>
        <v>#N/A</v>
      </c>
      <c r="X315" s="30"/>
      <c r="Y315" s="66">
        <v>-1.1666666666666687</v>
      </c>
      <c r="Z315" s="66">
        <v>0.158</v>
      </c>
      <c r="AA315" s="66">
        <f t="shared" si="140"/>
        <v>0.158</v>
      </c>
      <c r="AB315" s="66" t="str">
        <f t="shared" si="141"/>
        <v>x̅</v>
      </c>
      <c r="CA315" s="30"/>
      <c r="CB315" s="26"/>
      <c r="CC315" s="66"/>
      <c r="CD315" s="26">
        <f t="shared" ref="CD315:CD321" si="150">CD314+1</f>
        <v>-3</v>
      </c>
      <c r="CE315" s="26">
        <f t="shared" ref="CE315:CE321" si="151">CE314</f>
        <v>-0.02</v>
      </c>
      <c r="CF315" s="66" t="str">
        <f>CD315&amp;$CI$266</f>
        <v>-3t</v>
      </c>
      <c r="CG315" s="78">
        <f t="shared" ref="CG315:CG321" si="152">IF($CB$314="x",_xlfn.NORM.S.DIST(CD315,FALSE),NA())</f>
        <v>4.4318484119380075E-3</v>
      </c>
      <c r="CH315" s="30"/>
      <c r="CI315" s="66" t="str">
        <f>CL248</f>
        <v>lower bound</v>
      </c>
      <c r="CJ315" s="104">
        <f>CM248</f>
        <v>80.283245255395087</v>
      </c>
      <c r="CK315" s="38">
        <f>(CJ315-$CF$271)/$CG$271</f>
        <v>0.63190465687433062</v>
      </c>
      <c r="CL315" s="8"/>
      <c r="CM315" s="8"/>
      <c r="CN315" s="8"/>
      <c r="CO315" s="8"/>
      <c r="CP315" s="8"/>
      <c r="CQ315" s="30"/>
      <c r="CR315" s="38">
        <f t="shared" ref="CR315:CR346" si="153">CR314+$CQ$252</f>
        <v>-0.29166666666666879</v>
      </c>
      <c r="CS315" s="78">
        <f t="shared" si="149"/>
        <v>0.37851690572757207</v>
      </c>
      <c r="CT315" s="78" t="e" cm="1">
        <f t="array" ref="CT315">_xlfn.IFS(
    FALSE, N("Check if X1 shading is ON"),
    $CT$248&lt;&gt;"x", NA(),
    FALSE, N("Check if case is 'LEFT' and x axis value less than z score"),
    AND($CE$267 = "LEFT", $CR315 &lt; IF($CI$267="", 0, $CI$267)), $CS315,
    FALSE, N("Check if case is 'RIGHT' and x axis value greater than z score"),
    AND($CE$267 = "RIGHT", $CR315 &gt; IF($CI$267="", 0, $CI$267)), $CS315,
    FALSE, N("Check if case is 'TWO' and both directions"),
    AND(
        $CE$267 = "TWO",
        OR($CR315 &lt; -ABS($CI$267), $CR315 &gt; ABS($CI$268))
    ), $CS315,
    FALSE, N("Default case: Return NA()"),
    TRUE, NA()
)</f>
        <v>#N/A</v>
      </c>
      <c r="CU315" s="78" t="e" cm="1">
        <f t="array" ref="CU315">_xlfn.IFS(
    FALSE, N("Check if X1 shading is ON"),
    $CT$248&lt;&gt;"x", NA(),
    FALSE, N("Check if case is 'LEFT' and x axis value less than z score"),
    AND($CE$268 = "LEFT", $CR315 &lt; IF($CI$268="", 0, $CI$268)), $CS315,
    FALSE, N("Check if case is 'RIGHT' and x axis value greater than z score"),
    AND($CE$268 = "RIGHT", $CR315 &gt; IF($CI$268="", 0, $CI$268)), $CS315,
    FALSE, N("Default case: Return NA()"),
    TRUE, NA()
)</f>
        <v>#N/A</v>
      </c>
      <c r="CV315" s="78" t="e" cm="1">
        <f t="array" ref="CV315">_xlfn.IFS(
    FALSE, N("Check if X1 shading is ON"),
    $CV$248&lt;&gt;"x", NA(),
    FALSE, N("Check if case is 'LEFT' and x axis value less than z score"),
    AND($CE$271 = "LEFT", $CR315 &lt; IF($CI$271="", 0, $CI$271)), $CS315,
    FALSE, N("Check if case is 'RIGHT' and x axis value greater than z score"),
    AND($CE$271 = "RIGHT", $CR315 &gt; IF($CI$271="", 0, $CI$271)), $CS315,
    FALSE, N("Check if case is 'TWO' and both directions"),
    AND(
        $CE$271 = "TWO",
        OR($CR315 &lt; -ABS($CI$271), $CR315 &gt; ABS($CI$271))
    ), $CS315,
    FALSE, N("Default case: Return NA()"),
    TRUE, NA()
)</f>
        <v>#N/A</v>
      </c>
      <c r="CW315" s="30"/>
      <c r="CX315" s="66">
        <v>1.3333333333333313</v>
      </c>
      <c r="CY315" s="66">
        <v>0.13400000000000001</v>
      </c>
      <c r="CZ315" s="66">
        <f t="shared" si="142"/>
        <v>0.13400000000000001</v>
      </c>
      <c r="DA315" s="66" t="str">
        <f t="shared" si="143"/>
        <v>x̅</v>
      </c>
    </row>
    <row r="316" spans="1:105" ht="16" x14ac:dyDescent="0.2">
      <c r="A316"/>
      <c r="B316" s="30"/>
      <c r="C316" s="26"/>
      <c r="D316" s="66"/>
      <c r="E316" s="26">
        <f t="shared" si="145"/>
        <v>-1</v>
      </c>
      <c r="F316" s="26">
        <f t="shared" si="146"/>
        <v>-0.02</v>
      </c>
      <c r="G316" s="66" t="str">
        <f>E316&amp;$J$265</f>
        <v>-1t</v>
      </c>
      <c r="H316" s="78">
        <f t="shared" si="147"/>
        <v>0.24197072451914337</v>
      </c>
      <c r="I316" s="30"/>
      <c r="J316" s="66"/>
      <c r="K316" s="66"/>
      <c r="L316" s="66"/>
      <c r="M316" s="66"/>
      <c r="N316" s="66"/>
      <c r="O316" s="8"/>
      <c r="P316" s="30"/>
      <c r="Q316" s="30"/>
      <c r="R316" s="30"/>
      <c r="S316" s="38">
        <f t="shared" si="148"/>
        <v>-0.20833333333333545</v>
      </c>
      <c r="T316" s="78">
        <f t="shared" si="144"/>
        <v>0.3867447181630414</v>
      </c>
      <c r="U316" s="78" t="e" cm="1">
        <f t="array" ref="U316">_xlfn.IFS(
    FALSE, N("Check if X1 shading is ON"),
    $U$247&lt;&gt;"x", NA(),
    FALSE, N("Check if case is 'LEFT' and x axis value less than z score"),
    AND($F$266 = "LEFT", $S316 &lt; IF($J$266="", 0, $J$266)), $T316,
    FALSE, N("Check if case is 'RIGHT' and x axis value greater than z score"),
    AND($F$266 = "RIGHT", $S316 &gt; IF($J$266="", 0, $J$266)), $T316,
    FALSE, N("Check if case is 'TWO' and both directions"),
    AND(
        $F$266 = "TWO",
        OR($S316 &lt; -ABS($J$266), $S316 &gt; ABS($J$267))
    ), $T316,
    FALSE, N("Default case: Return NA()"),
    TRUE, NA()
)</f>
        <v>#N/A</v>
      </c>
      <c r="V316" s="78" t="e" cm="1">
        <f t="array" ref="V316">_xlfn.IFS(
    FALSE, N("Check if X1 shading is ON"),
    $U$247&lt;&gt;"x", NA(),
    FALSE, N("Check if case is 'LEFT' and x axis value less than z score"),
    AND($F$267 = "LEFT", $S316 &lt; IF($J$267="", 0, $J$267)), $T316,
    FALSE, N("Check if case is 'RIGHT' and x axis value greater than z score"),
    AND($F$267 = "RIGHT", $S316 &gt; IF($J$267="", 0, $J$267)), $T316,
    FALSE, N("Default case: Return NA()"),
    TRUE, NA()
)</f>
        <v>#N/A</v>
      </c>
      <c r="W316" s="78" t="e" cm="1">
        <f t="array" ref="W316">_xlfn.IFS(
    FALSE, N("Check if X1 shading is ON"),
    $W$247&lt;&gt;"x", NA(),
    FALSE, N("Check if case is 'LEFT' and x axis value less than z score"),
    AND($F$270 = "LEFT", $S316 &lt; IF($J$270="", 0, $J$270)), $T316,
    FALSE, N("Check if case is 'RIGHT' and x axis value greater than z score"),
    AND($F$270 = "RIGHT", $S316 &gt; IF($J$270="", 0, $J$270)), $T316,
    FALSE, N("Check if case is 'TWO' and both directions"),
    AND(
        $F$270 = "TWO",
        OR($S316 &lt; -ABS($J$270), $S316 &gt; ABS($J$270))
    ), $T316,
    FALSE, N("Default case: Return NA()"),
    TRUE, NA()
)</f>
        <v>#N/A</v>
      </c>
      <c r="X316" s="30"/>
      <c r="Y316" s="66">
        <v>-0.83333333333333526</v>
      </c>
      <c r="Z316" s="66">
        <v>0.158</v>
      </c>
      <c r="AA316" s="66">
        <f t="shared" si="140"/>
        <v>0.158</v>
      </c>
      <c r="AB316" s="66" t="str">
        <f t="shared" si="141"/>
        <v>x̅</v>
      </c>
      <c r="CA316" s="30"/>
      <c r="CB316" s="26"/>
      <c r="CC316" s="66"/>
      <c r="CD316" s="26">
        <f t="shared" si="150"/>
        <v>-2</v>
      </c>
      <c r="CE316" s="26">
        <f t="shared" si="151"/>
        <v>-0.02</v>
      </c>
      <c r="CF316" s="66" t="str">
        <f>CD316&amp;$CI$266</f>
        <v>-2t</v>
      </c>
      <c r="CG316" s="78">
        <f t="shared" si="152"/>
        <v>5.3990966513188063E-2</v>
      </c>
      <c r="CH316" s="30"/>
      <c r="CI316" s="66" t="str">
        <f>CL249</f>
        <v>upper bound</v>
      </c>
      <c r="CJ316" s="104">
        <f>CM249</f>
        <v>82.116754744604918</v>
      </c>
      <c r="CK316" s="38">
        <f>(CJ316-$CF$271)/$CG$271</f>
        <v>4.7223639411397604</v>
      </c>
      <c r="CL316" s="66"/>
      <c r="CM316" s="66"/>
      <c r="CN316" s="8"/>
      <c r="CO316" s="8"/>
      <c r="CP316" s="8"/>
      <c r="CQ316" s="30"/>
      <c r="CR316" s="38">
        <f t="shared" si="153"/>
        <v>-0.25000000000000211</v>
      </c>
      <c r="CS316" s="78">
        <f t="shared" si="149"/>
        <v>0.38295020271144919</v>
      </c>
      <c r="CT316" s="78" t="e" cm="1">
        <f t="array" ref="CT316">_xlfn.IFS(
    FALSE, N("Check if X1 shading is ON"),
    $CT$248&lt;&gt;"x", NA(),
    FALSE, N("Check if case is 'LEFT' and x axis value less than z score"),
    AND($CE$267 = "LEFT", $CR316 &lt; IF($CI$267="", 0, $CI$267)), $CS316,
    FALSE, N("Check if case is 'RIGHT' and x axis value greater than z score"),
    AND($CE$267 = "RIGHT", $CR316 &gt; IF($CI$267="", 0, $CI$267)), $CS316,
    FALSE, N("Check if case is 'TWO' and both directions"),
    AND(
        $CE$267 = "TWO",
        OR($CR316 &lt; -ABS($CI$267), $CR316 &gt; ABS($CI$268))
    ), $CS316,
    FALSE, N("Default case: Return NA()"),
    TRUE, NA()
)</f>
        <v>#N/A</v>
      </c>
      <c r="CU316" s="78" t="e" cm="1">
        <f t="array" ref="CU316">_xlfn.IFS(
    FALSE, N("Check if X1 shading is ON"),
    $CT$248&lt;&gt;"x", NA(),
    FALSE, N("Check if case is 'LEFT' and x axis value less than z score"),
    AND($CE$268 = "LEFT", $CR316 &lt; IF($CI$268="", 0, $CI$268)), $CS316,
    FALSE, N("Check if case is 'RIGHT' and x axis value greater than z score"),
    AND($CE$268 = "RIGHT", $CR316 &gt; IF($CI$268="", 0, $CI$268)), $CS316,
    FALSE, N("Default case: Return NA()"),
    TRUE, NA()
)</f>
        <v>#N/A</v>
      </c>
      <c r="CV316" s="78" t="e" cm="1">
        <f t="array" ref="CV316">_xlfn.IFS(
    FALSE, N("Check if X1 shading is ON"),
    $CV$248&lt;&gt;"x", NA(),
    FALSE, N("Check if case is 'LEFT' and x axis value less than z score"),
    AND($CE$271 = "LEFT", $CR316 &lt; IF($CI$271="", 0, $CI$271)), $CS316,
    FALSE, N("Check if case is 'RIGHT' and x axis value greater than z score"),
    AND($CE$271 = "RIGHT", $CR316 &gt; IF($CI$271="", 0, $CI$271)), $CS316,
    FALSE, N("Check if case is 'TWO' and both directions"),
    AND(
        $CE$271 = "TWO",
        OR($CR316 &lt; -ABS($CI$271), $CR316 &gt; ABS($CI$271))
    ), $CS316,
    FALSE, N("Default case: Return NA()"),
    TRUE, NA()
)</f>
        <v>#N/A</v>
      </c>
      <c r="CW316" s="30"/>
      <c r="CX316" s="66">
        <v>-1.1666666666666687</v>
      </c>
      <c r="CY316" s="66">
        <v>0.158</v>
      </c>
      <c r="CZ316" s="66">
        <f t="shared" si="142"/>
        <v>0.158</v>
      </c>
      <c r="DA316" s="66" t="str">
        <f t="shared" si="143"/>
        <v>x̅</v>
      </c>
    </row>
    <row r="317" spans="1:105" ht="16" x14ac:dyDescent="0.2">
      <c r="A317"/>
      <c r="B317" s="30"/>
      <c r="C317" s="26"/>
      <c r="D317" s="66"/>
      <c r="E317" s="26">
        <f t="shared" si="145"/>
        <v>0</v>
      </c>
      <c r="F317" s="26">
        <f t="shared" si="146"/>
        <v>-0.02</v>
      </c>
      <c r="G317" s="66">
        <f>E317</f>
        <v>0</v>
      </c>
      <c r="H317" s="78">
        <f t="shared" si="147"/>
        <v>0.3989422804014327</v>
      </c>
      <c r="I317" s="30"/>
      <c r="J317" s="66" t="s">
        <v>40</v>
      </c>
      <c r="K317" s="66" t="s">
        <v>41</v>
      </c>
      <c r="L317" s="66" t="s">
        <v>1</v>
      </c>
      <c r="M317" s="66" t="s">
        <v>2</v>
      </c>
      <c r="N317" s="66" t="s">
        <v>8</v>
      </c>
      <c r="O317" s="8"/>
      <c r="P317" s="30"/>
      <c r="Q317" s="30"/>
      <c r="R317" s="30"/>
      <c r="S317" s="38">
        <f t="shared" si="148"/>
        <v>-0.16666666666666879</v>
      </c>
      <c r="T317" s="78">
        <f t="shared" si="144"/>
        <v>0.38987915134907958</v>
      </c>
      <c r="U317" s="78" t="e" cm="1">
        <f t="array" ref="U317">_xlfn.IFS(
    FALSE, N("Check if X1 shading is ON"),
    $U$247&lt;&gt;"x", NA(),
    FALSE, N("Check if case is 'LEFT' and x axis value less than z score"),
    AND($F$266 = "LEFT", $S317 &lt; IF($J$266="", 0, $J$266)), $T317,
    FALSE, N("Check if case is 'RIGHT' and x axis value greater than z score"),
    AND($F$266 = "RIGHT", $S317 &gt; IF($J$266="", 0, $J$266)), $T317,
    FALSE, N("Check if case is 'TWO' and both directions"),
    AND(
        $F$266 = "TWO",
        OR($S317 &lt; -ABS($J$266), $S317 &gt; ABS($J$267))
    ), $T317,
    FALSE, N("Default case: Return NA()"),
    TRUE, NA()
)</f>
        <v>#N/A</v>
      </c>
      <c r="V317" s="78" t="e" cm="1">
        <f t="array" ref="V317">_xlfn.IFS(
    FALSE, N("Check if X1 shading is ON"),
    $U$247&lt;&gt;"x", NA(),
    FALSE, N("Check if case is 'LEFT' and x axis value less than z score"),
    AND($F$267 = "LEFT", $S317 &lt; IF($J$267="", 0, $J$267)), $T317,
    FALSE, N("Check if case is 'RIGHT' and x axis value greater than z score"),
    AND($F$267 = "RIGHT", $S317 &gt; IF($J$267="", 0, $J$267)), $T317,
    FALSE, N("Default case: Return NA()"),
    TRUE, NA()
)</f>
        <v>#N/A</v>
      </c>
      <c r="W317" s="78" t="e" cm="1">
        <f t="array" ref="W317">_xlfn.IFS(
    FALSE, N("Check if X1 shading is ON"),
    $W$247&lt;&gt;"x", NA(),
    FALSE, N("Check if case is 'LEFT' and x axis value less than z score"),
    AND($F$270 = "LEFT", $S317 &lt; IF($J$270="", 0, $J$270)), $T317,
    FALSE, N("Check if case is 'RIGHT' and x axis value greater than z score"),
    AND($F$270 = "RIGHT", $S317 &gt; IF($J$270="", 0, $J$270)), $T317,
    FALSE, N("Check if case is 'TWO' and both directions"),
    AND(
        $F$270 = "TWO",
        OR($S317 &lt; -ABS($J$270), $S317 &gt; ABS($J$270))
    ), $T317,
    FALSE, N("Default case: Return NA()"),
    TRUE, NA()
)</f>
        <v>#N/A</v>
      </c>
      <c r="X317" s="30"/>
      <c r="Y317" s="66">
        <v>-0.66666666666666874</v>
      </c>
      <c r="Z317" s="66">
        <v>0.158</v>
      </c>
      <c r="AA317" s="66">
        <f t="shared" si="140"/>
        <v>0.158</v>
      </c>
      <c r="AB317" s="66" t="str">
        <f t="shared" si="141"/>
        <v>x̅</v>
      </c>
      <c r="CA317" s="30"/>
      <c r="CB317" s="26"/>
      <c r="CC317" s="66"/>
      <c r="CD317" s="26">
        <f t="shared" si="150"/>
        <v>-1</v>
      </c>
      <c r="CE317" s="26">
        <f t="shared" si="151"/>
        <v>-0.02</v>
      </c>
      <c r="CF317" s="66" t="str">
        <f>CD317&amp;$CI$266</f>
        <v>-1t</v>
      </c>
      <c r="CG317" s="78">
        <f t="shared" si="152"/>
        <v>0.24197072451914337</v>
      </c>
      <c r="CH317" s="30"/>
      <c r="CI317" s="66"/>
      <c r="CJ317" s="66"/>
      <c r="CK317" s="66"/>
      <c r="CL317" s="66"/>
      <c r="CM317" s="66"/>
      <c r="CN317" s="8"/>
      <c r="CO317" s="30"/>
      <c r="CP317" s="30"/>
      <c r="CQ317" s="30"/>
      <c r="CR317" s="38">
        <f t="shared" si="153"/>
        <v>-0.20833333333333545</v>
      </c>
      <c r="CS317" s="78">
        <f t="shared" si="149"/>
        <v>0.3867447181630414</v>
      </c>
      <c r="CT317" s="78" t="e" cm="1">
        <f t="array" ref="CT317">_xlfn.IFS(
    FALSE, N("Check if X1 shading is ON"),
    $CT$248&lt;&gt;"x", NA(),
    FALSE, N("Check if case is 'LEFT' and x axis value less than z score"),
    AND($CE$267 = "LEFT", $CR317 &lt; IF($CI$267="", 0, $CI$267)), $CS317,
    FALSE, N("Check if case is 'RIGHT' and x axis value greater than z score"),
    AND($CE$267 = "RIGHT", $CR317 &gt; IF($CI$267="", 0, $CI$267)), $CS317,
    FALSE, N("Check if case is 'TWO' and both directions"),
    AND(
        $CE$267 = "TWO",
        OR($CR317 &lt; -ABS($CI$267), $CR317 &gt; ABS($CI$268))
    ), $CS317,
    FALSE, N("Default case: Return NA()"),
    TRUE, NA()
)</f>
        <v>#N/A</v>
      </c>
      <c r="CU317" s="78" t="e" cm="1">
        <f t="array" ref="CU317">_xlfn.IFS(
    FALSE, N("Check if X1 shading is ON"),
    $CT$248&lt;&gt;"x", NA(),
    FALSE, N("Check if case is 'LEFT' and x axis value less than z score"),
    AND($CE$268 = "LEFT", $CR317 &lt; IF($CI$268="", 0, $CI$268)), $CS317,
    FALSE, N("Check if case is 'RIGHT' and x axis value greater than z score"),
    AND($CE$268 = "RIGHT", $CR317 &gt; IF($CI$268="", 0, $CI$268)), $CS317,
    FALSE, N("Default case: Return NA()"),
    TRUE, NA()
)</f>
        <v>#N/A</v>
      </c>
      <c r="CV317" s="78" t="e" cm="1">
        <f t="array" ref="CV317">_xlfn.IFS(
    FALSE, N("Check if X1 shading is ON"),
    $CV$248&lt;&gt;"x", NA(),
    FALSE, N("Check if case is 'LEFT' and x axis value less than z score"),
    AND($CE$271 = "LEFT", $CR317 &lt; IF($CI$271="", 0, $CI$271)), $CS317,
    FALSE, N("Check if case is 'RIGHT' and x axis value greater than z score"),
    AND($CE$271 = "RIGHT", $CR317 &gt; IF($CI$271="", 0, $CI$271)), $CS317,
    FALSE, N("Check if case is 'TWO' and both directions"),
    AND(
        $CE$271 = "TWO",
        OR($CR317 &lt; -ABS($CI$271), $CR317 &gt; ABS($CI$271))
    ), $CS317,
    FALSE, N("Default case: Return NA()"),
    TRUE, NA()
)</f>
        <v>#N/A</v>
      </c>
      <c r="CW317" s="30"/>
      <c r="CX317" s="66">
        <v>-0.83333333333333526</v>
      </c>
      <c r="CY317" s="66">
        <v>0.158</v>
      </c>
      <c r="CZ317" s="66">
        <f t="shared" si="142"/>
        <v>0.158</v>
      </c>
      <c r="DA317" s="66" t="str">
        <f t="shared" si="143"/>
        <v>x̅</v>
      </c>
    </row>
    <row r="318" spans="1:105" ht="16" x14ac:dyDescent="0.2">
      <c r="A318"/>
      <c r="B318" s="30"/>
      <c r="C318" s="26"/>
      <c r="D318" s="66"/>
      <c r="E318" s="26">
        <f t="shared" si="145"/>
        <v>1</v>
      </c>
      <c r="F318" s="26">
        <f t="shared" si="146"/>
        <v>-0.02</v>
      </c>
      <c r="G318" s="66" t="str">
        <f>E318&amp;$J$265</f>
        <v>1t</v>
      </c>
      <c r="H318" s="78">
        <f t="shared" si="147"/>
        <v>0.24197072451914337</v>
      </c>
      <c r="I318" s="30"/>
      <c r="J318" s="66">
        <f>N266</f>
        <v>0</v>
      </c>
      <c r="K318" s="66">
        <v>-0.09</v>
      </c>
      <c r="L318" s="104">
        <f>MAX(-3.9, MIN(3.9, L314))</f>
        <v>0.63190465687433062</v>
      </c>
      <c r="M318" s="66" t="e">
        <f>IF(AND($J$318="x",$K$312&lt;&gt;0),0,NA())</f>
        <v>#N/A</v>
      </c>
      <c r="N318" s="104" t="str">
        <f>IFERROR(
    "μ lower"&amp;CHAR(10)&amp;IF(
        L314 &lt; -3.5,
        TEXT(
            K314,
            IF(
                $N$270 = 0,
                "#,##0",
                "#,##0." &amp; REPT("0", $N$270)
            )
        ) &amp; " ⟵",
        TEXT(
            K314,
            IF(
                $N$270 = 0,
                "#,##0",
                "#,##0." &amp; REPT("0", $N$270)
            )
        )
    ),
    ""
)</f>
        <v>μ lower
80.28</v>
      </c>
      <c r="O318" s="8"/>
      <c r="P318" s="30"/>
      <c r="Q318" s="30"/>
      <c r="R318" s="30"/>
      <c r="S318" s="38">
        <f t="shared" si="148"/>
        <v>-0.12500000000000214</v>
      </c>
      <c r="T318" s="78">
        <f t="shared" si="144"/>
        <v>0.39233577499731181</v>
      </c>
      <c r="U318" s="78" t="e" cm="1">
        <f t="array" ref="U318">_xlfn.IFS(
    FALSE, N("Check if X1 shading is ON"),
    $U$247&lt;&gt;"x", NA(),
    FALSE, N("Check if case is 'LEFT' and x axis value less than z score"),
    AND($F$266 = "LEFT", $S318 &lt; IF($J$266="", 0, $J$266)), $T318,
    FALSE, N("Check if case is 'RIGHT' and x axis value greater than z score"),
    AND($F$266 = "RIGHT", $S318 &gt; IF($J$266="", 0, $J$266)), $T318,
    FALSE, N("Check if case is 'TWO' and both directions"),
    AND(
        $F$266 = "TWO",
        OR($S318 &lt; -ABS($J$266), $S318 &gt; ABS($J$267))
    ), $T318,
    FALSE, N("Default case: Return NA()"),
    TRUE, NA()
)</f>
        <v>#N/A</v>
      </c>
      <c r="V318" s="78" t="e" cm="1">
        <f t="array" ref="V318">_xlfn.IFS(
    FALSE, N("Check if X1 shading is ON"),
    $U$247&lt;&gt;"x", NA(),
    FALSE, N("Check if case is 'LEFT' and x axis value less than z score"),
    AND($F$267 = "LEFT", $S318 &lt; IF($J$267="", 0, $J$267)), $T318,
    FALSE, N("Check if case is 'RIGHT' and x axis value greater than z score"),
    AND($F$267 = "RIGHT", $S318 &gt; IF($J$267="", 0, $J$267)), $T318,
    FALSE, N("Default case: Return NA()"),
    TRUE, NA()
)</f>
        <v>#N/A</v>
      </c>
      <c r="W318" s="78" t="e" cm="1">
        <f t="array" ref="W318">_xlfn.IFS(
    FALSE, N("Check if X1 shading is ON"),
    $W$247&lt;&gt;"x", NA(),
    FALSE, N("Check if case is 'LEFT' and x axis value less than z score"),
    AND($F$270 = "LEFT", $S318 &lt; IF($J$270="", 0, $J$270)), $T318,
    FALSE, N("Check if case is 'RIGHT' and x axis value greater than z score"),
    AND($F$270 = "RIGHT", $S318 &gt; IF($J$270="", 0, $J$270)), $T318,
    FALSE, N("Check if case is 'TWO' and both directions"),
    AND(
        $F$270 = "TWO",
        OR($S318 &lt; -ABS($J$270), $S318 &gt; ABS($J$270))
    ), $T318,
    FALSE, N("Default case: Return NA()"),
    TRUE, NA()
)</f>
        <v>#N/A</v>
      </c>
      <c r="X318" s="30"/>
      <c r="Y318" s="66">
        <v>-0.50000000000000222</v>
      </c>
      <c r="Z318" s="66">
        <v>0.158</v>
      </c>
      <c r="AA318" s="66">
        <f t="shared" si="140"/>
        <v>0.158</v>
      </c>
      <c r="AB318" s="66" t="str">
        <f t="shared" si="141"/>
        <v>x̅</v>
      </c>
      <c r="CA318" s="30"/>
      <c r="CB318" s="26"/>
      <c r="CC318" s="66"/>
      <c r="CD318" s="26">
        <f t="shared" si="150"/>
        <v>0</v>
      </c>
      <c r="CE318" s="26">
        <f t="shared" si="151"/>
        <v>-0.02</v>
      </c>
      <c r="CF318" s="66">
        <f>CD318</f>
        <v>0</v>
      </c>
      <c r="CG318" s="78">
        <f t="shared" si="152"/>
        <v>0.3989422804014327</v>
      </c>
      <c r="CH318" s="30"/>
      <c r="CI318" s="66" t="s">
        <v>40</v>
      </c>
      <c r="CJ318" s="66" t="s">
        <v>41</v>
      </c>
      <c r="CK318" s="66" t="s">
        <v>1</v>
      </c>
      <c r="CL318" s="66" t="s">
        <v>2</v>
      </c>
      <c r="CM318" s="66" t="s">
        <v>8</v>
      </c>
      <c r="CN318" s="8"/>
      <c r="CO318" s="30"/>
      <c r="CP318" s="30"/>
      <c r="CQ318" s="30"/>
      <c r="CR318" s="38">
        <f t="shared" si="153"/>
        <v>-0.16666666666666879</v>
      </c>
      <c r="CS318" s="78">
        <f t="shared" si="149"/>
        <v>0.38987915134907958</v>
      </c>
      <c r="CT318" s="78" t="e" cm="1">
        <f t="array" ref="CT318">_xlfn.IFS(
    FALSE, N("Check if X1 shading is ON"),
    $CT$248&lt;&gt;"x", NA(),
    FALSE, N("Check if case is 'LEFT' and x axis value less than z score"),
    AND($CE$267 = "LEFT", $CR318 &lt; IF($CI$267="", 0, $CI$267)), $CS318,
    FALSE, N("Check if case is 'RIGHT' and x axis value greater than z score"),
    AND($CE$267 = "RIGHT", $CR318 &gt; IF($CI$267="", 0, $CI$267)), $CS318,
    FALSE, N("Check if case is 'TWO' and both directions"),
    AND(
        $CE$267 = "TWO",
        OR($CR318 &lt; -ABS($CI$267), $CR318 &gt; ABS($CI$268))
    ), $CS318,
    FALSE, N("Default case: Return NA()"),
    TRUE, NA()
)</f>
        <v>#N/A</v>
      </c>
      <c r="CU318" s="78" t="e" cm="1">
        <f t="array" ref="CU318">_xlfn.IFS(
    FALSE, N("Check if X1 shading is ON"),
    $CT$248&lt;&gt;"x", NA(),
    FALSE, N("Check if case is 'LEFT' and x axis value less than z score"),
    AND($CE$268 = "LEFT", $CR318 &lt; IF($CI$268="", 0, $CI$268)), $CS318,
    FALSE, N("Check if case is 'RIGHT' and x axis value greater than z score"),
    AND($CE$268 = "RIGHT", $CR318 &gt; IF($CI$268="", 0, $CI$268)), $CS318,
    FALSE, N("Default case: Return NA()"),
    TRUE, NA()
)</f>
        <v>#N/A</v>
      </c>
      <c r="CV318" s="78" t="e" cm="1">
        <f t="array" ref="CV318">_xlfn.IFS(
    FALSE, N("Check if X1 shading is ON"),
    $CV$248&lt;&gt;"x", NA(),
    FALSE, N("Check if case is 'LEFT' and x axis value less than z score"),
    AND($CE$271 = "LEFT", $CR318 &lt; IF($CI$271="", 0, $CI$271)), $CS318,
    FALSE, N("Check if case is 'RIGHT' and x axis value greater than z score"),
    AND($CE$271 = "RIGHT", $CR318 &gt; IF($CI$271="", 0, $CI$271)), $CS318,
    FALSE, N("Check if case is 'TWO' and both directions"),
    AND(
        $CE$271 = "TWO",
        OR($CR318 &lt; -ABS($CI$271), $CR318 &gt; ABS($CI$271))
    ), $CS318,
    FALSE, N("Default case: Return NA()"),
    TRUE, NA()
)</f>
        <v>#N/A</v>
      </c>
      <c r="CW318" s="30"/>
      <c r="CX318" s="66">
        <v>-0.66666666666666874</v>
      </c>
      <c r="CY318" s="66">
        <v>0.158</v>
      </c>
      <c r="CZ318" s="66">
        <f t="shared" si="142"/>
        <v>0.158</v>
      </c>
      <c r="DA318" s="66" t="str">
        <f t="shared" si="143"/>
        <v>x̅</v>
      </c>
    </row>
    <row r="319" spans="1:105" ht="16" x14ac:dyDescent="0.2">
      <c r="A319"/>
      <c r="B319" s="30"/>
      <c r="C319" s="26"/>
      <c r="D319" s="66"/>
      <c r="E319" s="26">
        <f t="shared" si="145"/>
        <v>2</v>
      </c>
      <c r="F319" s="26">
        <f t="shared" si="146"/>
        <v>-0.02</v>
      </c>
      <c r="G319" s="66" t="str">
        <f>E319&amp;$J$265</f>
        <v>2t</v>
      </c>
      <c r="H319" s="78">
        <f t="shared" si="147"/>
        <v>5.3990966513188063E-2</v>
      </c>
      <c r="I319" s="30"/>
      <c r="J319" s="66"/>
      <c r="K319" s="66"/>
      <c r="L319" s="104">
        <f>MAX(-3.9, MIN(3.9, L315))</f>
        <v>3.9</v>
      </c>
      <c r="M319" s="66" t="e">
        <f>IF(AND($J$318="x",$K$312&lt;&gt;0),0,NA())</f>
        <v>#N/A</v>
      </c>
      <c r="N319" s="134" t="str">
        <f>IFERROR(
    "μ upper"&amp;CHAR(10)&amp;IF(
        L315 &gt; 3.5,
        "⟶ " &amp; TEXT(
            K315,
            IF(
                $N$270 = 0,
                "#,##0",
                "#,##0." &amp; REPT("0", $N$270)
            )
        ),
        TEXT(
            K315,
            IF(
                $N$270 = 0,
                "#,##0",
                "#,##0." &amp; REPT("0", $N$270)
            )
        )
    ),
    ""
)</f>
        <v>μ upper
⟶ 82.12</v>
      </c>
      <c r="O319" s="8"/>
      <c r="P319" s="30"/>
      <c r="Q319" s="30"/>
      <c r="R319" s="30"/>
      <c r="S319" s="38">
        <f t="shared" si="148"/>
        <v>-8.333333333333548E-2</v>
      </c>
      <c r="T319" s="78">
        <f t="shared" si="144"/>
        <v>0.39410061238944227</v>
      </c>
      <c r="U319" s="78" t="e" cm="1">
        <f t="array" ref="U319">_xlfn.IFS(
    FALSE, N("Check if X1 shading is ON"),
    $U$247&lt;&gt;"x", NA(),
    FALSE, N("Check if case is 'LEFT' and x axis value less than z score"),
    AND($F$266 = "LEFT", $S319 &lt; IF($J$266="", 0, $J$266)), $T319,
    FALSE, N("Check if case is 'RIGHT' and x axis value greater than z score"),
    AND($F$266 = "RIGHT", $S319 &gt; IF($J$266="", 0, $J$266)), $T319,
    FALSE, N("Check if case is 'TWO' and both directions"),
    AND(
        $F$266 = "TWO",
        OR($S319 &lt; -ABS($J$266), $S319 &gt; ABS($J$267))
    ), $T319,
    FALSE, N("Default case: Return NA()"),
    TRUE, NA()
)</f>
        <v>#N/A</v>
      </c>
      <c r="V319" s="78" t="e" cm="1">
        <f t="array" ref="V319">_xlfn.IFS(
    FALSE, N("Check if X1 shading is ON"),
    $U$247&lt;&gt;"x", NA(),
    FALSE, N("Check if case is 'LEFT' and x axis value less than z score"),
    AND($F$267 = "LEFT", $S319 &lt; IF($J$267="", 0, $J$267)), $T319,
    FALSE, N("Check if case is 'RIGHT' and x axis value greater than z score"),
    AND($F$267 = "RIGHT", $S319 &gt; IF($J$267="", 0, $J$267)), $T319,
    FALSE, N("Default case: Return NA()"),
    TRUE, NA()
)</f>
        <v>#N/A</v>
      </c>
      <c r="W319" s="78" t="e" cm="1">
        <f t="array" ref="W319">_xlfn.IFS(
    FALSE, N("Check if X1 shading is ON"),
    $W$247&lt;&gt;"x", NA(),
    FALSE, N("Check if case is 'LEFT' and x axis value less than z score"),
    AND($F$270 = "LEFT", $S319 &lt; IF($J$270="", 0, $J$270)), $T319,
    FALSE, N("Check if case is 'RIGHT' and x axis value greater than z score"),
    AND($F$270 = "RIGHT", $S319 &gt; IF($J$270="", 0, $J$270)), $T319,
    FALSE, N("Check if case is 'TWO' and both directions"),
    AND(
        $F$270 = "TWO",
        OR($S319 &lt; -ABS($J$270), $S319 &gt; ABS($J$270))
    ), $T319,
    FALSE, N("Default case: Return NA()"),
    TRUE, NA()
)</f>
        <v>#N/A</v>
      </c>
      <c r="X319" s="30"/>
      <c r="Y319" s="66">
        <v>-0.33333333333333548</v>
      </c>
      <c r="Z319" s="66">
        <v>0.158</v>
      </c>
      <c r="AA319" s="66">
        <f t="shared" si="140"/>
        <v>0.158</v>
      </c>
      <c r="AB319" s="66" t="str">
        <f t="shared" si="141"/>
        <v>x̅</v>
      </c>
      <c r="CA319" s="30"/>
      <c r="CB319" s="26"/>
      <c r="CC319" s="66"/>
      <c r="CD319" s="26">
        <f t="shared" si="150"/>
        <v>1</v>
      </c>
      <c r="CE319" s="26">
        <f t="shared" si="151"/>
        <v>-0.02</v>
      </c>
      <c r="CF319" s="66" t="str">
        <f>CD319&amp;$CI$266</f>
        <v>1t</v>
      </c>
      <c r="CG319" s="78">
        <f t="shared" si="152"/>
        <v>0.24197072451914337</v>
      </c>
      <c r="CH319" s="30"/>
      <c r="CI319" s="66">
        <f>CM267</f>
        <v>0</v>
      </c>
      <c r="CJ319" s="66">
        <v>-0.09</v>
      </c>
      <c r="CK319" s="104">
        <f>MAX(-3.9, MIN(3.9, CK315))</f>
        <v>0.63190465687433062</v>
      </c>
      <c r="CL319" s="66" t="e">
        <f>IF(AND($CI$319="x",$CJ$313&lt;&gt;0),0,NA())</f>
        <v>#N/A</v>
      </c>
      <c r="CM319" s="104" t="str">
        <f>IFERROR(
    "μ lower"&amp;CHAR(10)&amp;IF(
        CK315 &lt; -3.5,
        TEXT(
            CJ315,
            IF(
                $CM$271 = 0,
                "#,##0",
                "#,##0." &amp; REPT("0", $CM$271)
            )
        ) &amp; " ⟵",
        TEXT(
            CJ315,
            IF(
                $CM$271 = 0,
                "#,##0",
                "#,##0." &amp; REPT("0", $CM$271)
            )
        )
    ),
    ""
)</f>
        <v>μ lower
80.28</v>
      </c>
      <c r="CN319" s="8"/>
      <c r="CO319" s="30"/>
      <c r="CP319" s="30"/>
      <c r="CQ319" s="30"/>
      <c r="CR319" s="38">
        <f t="shared" si="153"/>
        <v>-0.12500000000000214</v>
      </c>
      <c r="CS319" s="78">
        <f t="shared" si="149"/>
        <v>0.39233577499731181</v>
      </c>
      <c r="CT319" s="78" t="e" cm="1">
        <f t="array" ref="CT319">_xlfn.IFS(
    FALSE, N("Check if X1 shading is ON"),
    $CT$248&lt;&gt;"x", NA(),
    FALSE, N("Check if case is 'LEFT' and x axis value less than z score"),
    AND($CE$267 = "LEFT", $CR319 &lt; IF($CI$267="", 0, $CI$267)), $CS319,
    FALSE, N("Check if case is 'RIGHT' and x axis value greater than z score"),
    AND($CE$267 = "RIGHT", $CR319 &gt; IF($CI$267="", 0, $CI$267)), $CS319,
    FALSE, N("Check if case is 'TWO' and both directions"),
    AND(
        $CE$267 = "TWO",
        OR($CR319 &lt; -ABS($CI$267), $CR319 &gt; ABS($CI$268))
    ), $CS319,
    FALSE, N("Default case: Return NA()"),
    TRUE, NA()
)</f>
        <v>#N/A</v>
      </c>
      <c r="CU319" s="78" t="e" cm="1">
        <f t="array" ref="CU319">_xlfn.IFS(
    FALSE, N("Check if X1 shading is ON"),
    $CT$248&lt;&gt;"x", NA(),
    FALSE, N("Check if case is 'LEFT' and x axis value less than z score"),
    AND($CE$268 = "LEFT", $CR319 &lt; IF($CI$268="", 0, $CI$268)), $CS319,
    FALSE, N("Check if case is 'RIGHT' and x axis value greater than z score"),
    AND($CE$268 = "RIGHT", $CR319 &gt; IF($CI$268="", 0, $CI$268)), $CS319,
    FALSE, N("Default case: Return NA()"),
    TRUE, NA()
)</f>
        <v>#N/A</v>
      </c>
      <c r="CV319" s="78" t="e" cm="1">
        <f t="array" ref="CV319">_xlfn.IFS(
    FALSE, N("Check if X1 shading is ON"),
    $CV$248&lt;&gt;"x", NA(),
    FALSE, N("Check if case is 'LEFT' and x axis value less than z score"),
    AND($CE$271 = "LEFT", $CR319 &lt; IF($CI$271="", 0, $CI$271)), $CS319,
    FALSE, N("Check if case is 'RIGHT' and x axis value greater than z score"),
    AND($CE$271 = "RIGHT", $CR319 &gt; IF($CI$271="", 0, $CI$271)), $CS319,
    FALSE, N("Check if case is 'TWO' and both directions"),
    AND(
        $CE$271 = "TWO",
        OR($CR319 &lt; -ABS($CI$271), $CR319 &gt; ABS($CI$271))
    ), $CS319,
    FALSE, N("Default case: Return NA()"),
    TRUE, NA()
)</f>
        <v>#N/A</v>
      </c>
      <c r="CW319" s="30"/>
      <c r="CX319" s="66">
        <v>-0.50000000000000222</v>
      </c>
      <c r="CY319" s="66">
        <v>0.158</v>
      </c>
      <c r="CZ319" s="66">
        <f t="shared" si="142"/>
        <v>0.158</v>
      </c>
      <c r="DA319" s="66" t="str">
        <f t="shared" si="143"/>
        <v>x̅</v>
      </c>
    </row>
    <row r="320" spans="1:105" ht="16" x14ac:dyDescent="0.2">
      <c r="A320"/>
      <c r="B320" s="30"/>
      <c r="C320" s="26"/>
      <c r="D320" s="66"/>
      <c r="E320" s="26">
        <f t="shared" si="145"/>
        <v>3</v>
      </c>
      <c r="F320" s="26">
        <f t="shared" si="146"/>
        <v>-0.02</v>
      </c>
      <c r="G320" s="66" t="str">
        <f>E320&amp;$J$265</f>
        <v>3t</v>
      </c>
      <c r="H320" s="78">
        <f t="shared" si="147"/>
        <v>4.4318484119380075E-3</v>
      </c>
      <c r="I320" s="30"/>
      <c r="J320" s="8"/>
      <c r="K320" s="8"/>
      <c r="L320" s="8"/>
      <c r="M320" s="8"/>
      <c r="N320" s="8"/>
      <c r="O320" s="8"/>
      <c r="P320" s="30"/>
      <c r="Q320" s="30"/>
      <c r="R320" s="30"/>
      <c r="S320" s="38">
        <f t="shared" si="148"/>
        <v>-4.1666666666668815E-2</v>
      </c>
      <c r="T320" s="78">
        <f t="shared" si="144"/>
        <v>0.39516357791739609</v>
      </c>
      <c r="U320" s="78" t="e" cm="1">
        <f t="array" ref="U320">_xlfn.IFS(
    FALSE, N("Check if X1 shading is ON"),
    $U$247&lt;&gt;"x", NA(),
    FALSE, N("Check if case is 'LEFT' and x axis value less than z score"),
    AND($F$266 = "LEFT", $S320 &lt; IF($J$266="", 0, $J$266)), $T320,
    FALSE, N("Check if case is 'RIGHT' and x axis value greater than z score"),
    AND($F$266 = "RIGHT", $S320 &gt; IF($J$266="", 0, $J$266)), $T320,
    FALSE, N("Check if case is 'TWO' and both directions"),
    AND(
        $F$266 = "TWO",
        OR($S320 &lt; -ABS($J$266), $S320 &gt; ABS($J$267))
    ), $T320,
    FALSE, N("Default case: Return NA()"),
    TRUE, NA()
)</f>
        <v>#N/A</v>
      </c>
      <c r="V320" s="78" t="e" cm="1">
        <f t="array" ref="V320">_xlfn.IFS(
    FALSE, N("Check if X1 shading is ON"),
    $U$247&lt;&gt;"x", NA(),
    FALSE, N("Check if case is 'LEFT' and x axis value less than z score"),
    AND($F$267 = "LEFT", $S320 &lt; IF($J$267="", 0, $J$267)), $T320,
    FALSE, N("Check if case is 'RIGHT' and x axis value greater than z score"),
    AND($F$267 = "RIGHT", $S320 &gt; IF($J$267="", 0, $J$267)), $T320,
    FALSE, N("Default case: Return NA()"),
    TRUE, NA()
)</f>
        <v>#N/A</v>
      </c>
      <c r="W320" s="78" t="e" cm="1">
        <f t="array" ref="W320">_xlfn.IFS(
    FALSE, N("Check if X1 shading is ON"),
    $W$247&lt;&gt;"x", NA(),
    FALSE, N("Check if case is 'LEFT' and x axis value less than z score"),
    AND($F$270 = "LEFT", $S320 &lt; IF($J$270="", 0, $J$270)), $T320,
    FALSE, N("Check if case is 'RIGHT' and x axis value greater than z score"),
    AND($F$270 = "RIGHT", $S320 &gt; IF($J$270="", 0, $J$270)), $T320,
    FALSE, N("Check if case is 'TWO' and both directions"),
    AND(
        $F$270 = "TWO",
        OR($S320 &lt; -ABS($J$270), $S320 &gt; ABS($J$270))
    ), $T320,
    FALSE, N("Default case: Return NA()"),
    TRUE, NA()
)</f>
        <v>#N/A</v>
      </c>
      <c r="X320" s="30"/>
      <c r="Y320" s="66">
        <v>-0.16666666666666879</v>
      </c>
      <c r="Z320" s="66">
        <v>0.158</v>
      </c>
      <c r="AA320" s="66">
        <f t="shared" si="140"/>
        <v>0.158</v>
      </c>
      <c r="AB320" s="66" t="str">
        <f t="shared" si="141"/>
        <v>x̅</v>
      </c>
      <c r="CA320" s="30"/>
      <c r="CB320" s="26"/>
      <c r="CC320" s="66"/>
      <c r="CD320" s="26">
        <f t="shared" si="150"/>
        <v>2</v>
      </c>
      <c r="CE320" s="26">
        <f t="shared" si="151"/>
        <v>-0.02</v>
      </c>
      <c r="CF320" s="66" t="str">
        <f>CD320&amp;$CI$266</f>
        <v>2t</v>
      </c>
      <c r="CG320" s="78">
        <f t="shared" si="152"/>
        <v>5.3990966513188063E-2</v>
      </c>
      <c r="CH320" s="30"/>
      <c r="CI320" s="66"/>
      <c r="CJ320" s="66"/>
      <c r="CK320" s="104">
        <f>MAX(-3.9, MIN(3.9, CK316))</f>
        <v>3.9</v>
      </c>
      <c r="CL320" s="66" t="e">
        <f>IF(AND($CI$319="x",$CJ$313&lt;&gt;0),0,NA())</f>
        <v>#N/A</v>
      </c>
      <c r="CM320" s="134" t="str">
        <f>IFERROR(
    "μ upper"&amp;CHAR(10)&amp;IF(
        CK316 &gt; 3.5,
        "⟶ " &amp; TEXT(
            CJ316,
            IF(
                $CM$271 = 0,
                "#,##0",
                "#,##0." &amp; REPT("0", $CM$271)
            )
        ),
        TEXT(
            CJ316,
            IF(
                $CM$271 = 0,
                "#,##0",
                "#,##0." &amp; REPT("0", $CM$271)
            )
        )
    ),
    ""
)</f>
        <v>μ upper
⟶ 82.12</v>
      </c>
      <c r="CN320" s="8"/>
      <c r="CO320" s="30"/>
      <c r="CP320" s="30"/>
      <c r="CQ320" s="30"/>
      <c r="CR320" s="38">
        <f t="shared" si="153"/>
        <v>-8.333333333333548E-2</v>
      </c>
      <c r="CS320" s="78">
        <f t="shared" si="149"/>
        <v>0.39410061238944227</v>
      </c>
      <c r="CT320" s="78" t="e" cm="1">
        <f t="array" ref="CT320">_xlfn.IFS(
    FALSE, N("Check if X1 shading is ON"),
    $CT$248&lt;&gt;"x", NA(),
    FALSE, N("Check if case is 'LEFT' and x axis value less than z score"),
    AND($CE$267 = "LEFT", $CR320 &lt; IF($CI$267="", 0, $CI$267)), $CS320,
    FALSE, N("Check if case is 'RIGHT' and x axis value greater than z score"),
    AND($CE$267 = "RIGHT", $CR320 &gt; IF($CI$267="", 0, $CI$267)), $CS320,
    FALSE, N("Check if case is 'TWO' and both directions"),
    AND(
        $CE$267 = "TWO",
        OR($CR320 &lt; -ABS($CI$267), $CR320 &gt; ABS($CI$268))
    ), $CS320,
    FALSE, N("Default case: Return NA()"),
    TRUE, NA()
)</f>
        <v>#N/A</v>
      </c>
      <c r="CU320" s="78" t="e" cm="1">
        <f t="array" ref="CU320">_xlfn.IFS(
    FALSE, N("Check if X1 shading is ON"),
    $CT$248&lt;&gt;"x", NA(),
    FALSE, N("Check if case is 'LEFT' and x axis value less than z score"),
    AND($CE$268 = "LEFT", $CR320 &lt; IF($CI$268="", 0, $CI$268)), $CS320,
    FALSE, N("Check if case is 'RIGHT' and x axis value greater than z score"),
    AND($CE$268 = "RIGHT", $CR320 &gt; IF($CI$268="", 0, $CI$268)), $CS320,
    FALSE, N("Default case: Return NA()"),
    TRUE, NA()
)</f>
        <v>#N/A</v>
      </c>
      <c r="CV320" s="78" t="e" cm="1">
        <f t="array" ref="CV320">_xlfn.IFS(
    FALSE, N("Check if X1 shading is ON"),
    $CV$248&lt;&gt;"x", NA(),
    FALSE, N("Check if case is 'LEFT' and x axis value less than z score"),
    AND($CE$271 = "LEFT", $CR320 &lt; IF($CI$271="", 0, $CI$271)), $CS320,
    FALSE, N("Check if case is 'RIGHT' and x axis value greater than z score"),
    AND($CE$271 = "RIGHT", $CR320 &gt; IF($CI$271="", 0, $CI$271)), $CS320,
    FALSE, N("Check if case is 'TWO' and both directions"),
    AND(
        $CE$271 = "TWO",
        OR($CR320 &lt; -ABS($CI$271), $CR320 &gt; ABS($CI$271))
    ), $CS320,
    FALSE, N("Default case: Return NA()"),
    TRUE, NA()
)</f>
        <v>#N/A</v>
      </c>
      <c r="CW320" s="30"/>
      <c r="CX320" s="66">
        <v>-0.33333333333333548</v>
      </c>
      <c r="CY320" s="66">
        <v>0.158</v>
      </c>
      <c r="CZ320" s="66">
        <f t="shared" si="142"/>
        <v>0.158</v>
      </c>
      <c r="DA320" s="66" t="str">
        <f t="shared" si="143"/>
        <v>x̅</v>
      </c>
    </row>
    <row r="321" spans="1:105" ht="16" x14ac:dyDescent="0.2">
      <c r="A321"/>
      <c r="B321" s="30"/>
      <c r="C321" s="26"/>
      <c r="D321" s="66"/>
      <c r="E321" s="66"/>
      <c r="F321" s="26"/>
      <c r="G321" s="26"/>
      <c r="H321" s="26"/>
      <c r="I321" s="30"/>
      <c r="J321" s="8"/>
      <c r="K321" s="8"/>
      <c r="L321" s="8"/>
      <c r="M321" s="8"/>
      <c r="N321" s="8"/>
      <c r="O321" s="8"/>
      <c r="P321" s="8"/>
      <c r="Q321" s="30"/>
      <c r="R321" s="30"/>
      <c r="S321" s="38">
        <f t="shared" si="148"/>
        <v>-2.1510571102112408E-15</v>
      </c>
      <c r="T321" s="78">
        <f t="shared" si="144"/>
        <v>0.39551857901172804</v>
      </c>
      <c r="U321" s="78" t="e" cm="1">
        <f t="array" ref="U321">_xlfn.IFS(
    FALSE, N("Check if X1 shading is ON"),
    $U$247&lt;&gt;"x", NA(),
    FALSE, N("Check if case is 'LEFT' and x axis value less than z score"),
    AND($F$266 = "LEFT", $S321 &lt; IF($J$266="", 0, $J$266)), $T321,
    FALSE, N("Check if case is 'RIGHT' and x axis value greater than z score"),
    AND($F$266 = "RIGHT", $S321 &gt; IF($J$266="", 0, $J$266)), $T321,
    FALSE, N("Check if case is 'TWO' and both directions"),
    AND(
        $F$266 = "TWO",
        OR($S321 &lt; -ABS($J$266), $S321 &gt; ABS($J$267))
    ), $T321,
    FALSE, N("Default case: Return NA()"),
    TRUE, NA()
)</f>
        <v>#N/A</v>
      </c>
      <c r="V321" s="78" t="e" cm="1">
        <f t="array" ref="V321">_xlfn.IFS(
    FALSE, N("Check if X1 shading is ON"),
    $U$247&lt;&gt;"x", NA(),
    FALSE, N("Check if case is 'LEFT' and x axis value less than z score"),
    AND($F$267 = "LEFT", $S321 &lt; IF($J$267="", 0, $J$267)), $T321,
    FALSE, N("Check if case is 'RIGHT' and x axis value greater than z score"),
    AND($F$267 = "RIGHT", $S321 &gt; IF($J$267="", 0, $J$267)), $T321,
    FALSE, N("Default case: Return NA()"),
    TRUE, NA()
)</f>
        <v>#N/A</v>
      </c>
      <c r="W321" s="78" t="e" cm="1">
        <f t="array" ref="W321">_xlfn.IFS(
    FALSE, N("Check if X1 shading is ON"),
    $W$247&lt;&gt;"x", NA(),
    FALSE, N("Check if case is 'LEFT' and x axis value less than z score"),
    AND($F$270 = "LEFT", $S321 &lt; IF($J$270="", 0, $J$270)), $T321,
    FALSE, N("Check if case is 'RIGHT' and x axis value greater than z score"),
    AND($F$270 = "RIGHT", $S321 &gt; IF($J$270="", 0, $J$270)), $T321,
    FALSE, N("Check if case is 'TWO' and both directions"),
    AND(
        $F$270 = "TWO",
        OR($S321 &lt; -ABS($J$270), $S321 &gt; ABS($J$270))
    ), $T321,
    FALSE, N("Default case: Return NA()"),
    TRUE, NA()
)</f>
        <v>#N/A</v>
      </c>
      <c r="X321" s="30"/>
      <c r="Y321" s="66">
        <v>0.16666666666666449</v>
      </c>
      <c r="Z321" s="66">
        <v>0.158</v>
      </c>
      <c r="AA321" s="66">
        <f t="shared" si="140"/>
        <v>0.158</v>
      </c>
      <c r="AB321" s="66" t="str">
        <f t="shared" si="141"/>
        <v>x̅</v>
      </c>
      <c r="CA321" s="30"/>
      <c r="CB321" s="26"/>
      <c r="CC321" s="66"/>
      <c r="CD321" s="26">
        <f t="shared" si="150"/>
        <v>3</v>
      </c>
      <c r="CE321" s="26">
        <f t="shared" si="151"/>
        <v>-0.02</v>
      </c>
      <c r="CF321" s="66" t="str">
        <f>CD321&amp;$CI$266</f>
        <v>3t</v>
      </c>
      <c r="CG321" s="78">
        <f t="shared" si="152"/>
        <v>4.4318484119380075E-3</v>
      </c>
      <c r="CH321" s="30"/>
      <c r="CI321" s="8"/>
      <c r="CJ321" s="8"/>
      <c r="CK321" s="8"/>
      <c r="CL321" s="8"/>
      <c r="CM321" s="8"/>
      <c r="CN321" s="8"/>
      <c r="CO321" s="30"/>
      <c r="CP321" s="30"/>
      <c r="CQ321" s="30"/>
      <c r="CR321" s="38">
        <f t="shared" si="153"/>
        <v>-4.1666666666668815E-2</v>
      </c>
      <c r="CS321" s="78">
        <f t="shared" si="149"/>
        <v>0.39516357791739609</v>
      </c>
      <c r="CT321" s="78" t="e" cm="1">
        <f t="array" ref="CT321">_xlfn.IFS(
    FALSE, N("Check if X1 shading is ON"),
    $CT$248&lt;&gt;"x", NA(),
    FALSE, N("Check if case is 'LEFT' and x axis value less than z score"),
    AND($CE$267 = "LEFT", $CR321 &lt; IF($CI$267="", 0, $CI$267)), $CS321,
    FALSE, N("Check if case is 'RIGHT' and x axis value greater than z score"),
    AND($CE$267 = "RIGHT", $CR321 &gt; IF($CI$267="", 0, $CI$267)), $CS321,
    FALSE, N("Check if case is 'TWO' and both directions"),
    AND(
        $CE$267 = "TWO",
        OR($CR321 &lt; -ABS($CI$267), $CR321 &gt; ABS($CI$268))
    ), $CS321,
    FALSE, N("Default case: Return NA()"),
    TRUE, NA()
)</f>
        <v>#N/A</v>
      </c>
      <c r="CU321" s="78" t="e" cm="1">
        <f t="array" ref="CU321">_xlfn.IFS(
    FALSE, N("Check if X1 shading is ON"),
    $CT$248&lt;&gt;"x", NA(),
    FALSE, N("Check if case is 'LEFT' and x axis value less than z score"),
    AND($CE$268 = "LEFT", $CR321 &lt; IF($CI$268="", 0, $CI$268)), $CS321,
    FALSE, N("Check if case is 'RIGHT' and x axis value greater than z score"),
    AND($CE$268 = "RIGHT", $CR321 &gt; IF($CI$268="", 0, $CI$268)), $CS321,
    FALSE, N("Default case: Return NA()"),
    TRUE, NA()
)</f>
        <v>#N/A</v>
      </c>
      <c r="CV321" s="78" t="e" cm="1">
        <f t="array" ref="CV321">_xlfn.IFS(
    FALSE, N("Check if X1 shading is ON"),
    $CV$248&lt;&gt;"x", NA(),
    FALSE, N("Check if case is 'LEFT' and x axis value less than z score"),
    AND($CE$271 = "LEFT", $CR321 &lt; IF($CI$271="", 0, $CI$271)), $CS321,
    FALSE, N("Check if case is 'RIGHT' and x axis value greater than z score"),
    AND($CE$271 = "RIGHT", $CR321 &gt; IF($CI$271="", 0, $CI$271)), $CS321,
    FALSE, N("Check if case is 'TWO' and both directions"),
    AND(
        $CE$271 = "TWO",
        OR($CR321 &lt; -ABS($CI$271), $CR321 &gt; ABS($CI$271))
    ), $CS321,
    FALSE, N("Default case: Return NA()"),
    TRUE, NA()
)</f>
        <v>#N/A</v>
      </c>
      <c r="CW321" s="30"/>
      <c r="CX321" s="66">
        <v>-0.16666666666666879</v>
      </c>
      <c r="CY321" s="66">
        <v>0.158</v>
      </c>
      <c r="CZ321" s="66">
        <f t="shared" si="142"/>
        <v>0.158</v>
      </c>
      <c r="DA321" s="66" t="str">
        <f t="shared" si="143"/>
        <v>x̅</v>
      </c>
    </row>
    <row r="322" spans="1:105" ht="19" x14ac:dyDescent="0.25">
      <c r="A322"/>
      <c r="B322" s="30"/>
      <c r="C322" s="77" t="s">
        <v>18</v>
      </c>
      <c r="D322" s="66"/>
      <c r="E322" s="66"/>
      <c r="F322" s="26"/>
      <c r="G322" s="26"/>
      <c r="H322" s="26"/>
      <c r="I322" s="30"/>
      <c r="J322" s="8"/>
      <c r="K322" s="8"/>
      <c r="L322" s="8"/>
      <c r="M322" s="8"/>
      <c r="N322" s="8"/>
      <c r="O322" s="8"/>
      <c r="P322" s="8"/>
      <c r="Q322" s="30"/>
      <c r="R322" s="30"/>
      <c r="S322" s="38">
        <f t="shared" si="148"/>
        <v>4.1666666666664513E-2</v>
      </c>
      <c r="T322" s="78">
        <f t="shared" si="144"/>
        <v>0.39516357791739615</v>
      </c>
      <c r="U322" s="78" t="e" cm="1">
        <f t="array" ref="U322">_xlfn.IFS(
    FALSE, N("Check if X1 shading is ON"),
    $U$247&lt;&gt;"x", NA(),
    FALSE, N("Check if case is 'LEFT' and x axis value less than z score"),
    AND($F$266 = "LEFT", $S322 &lt; IF($J$266="", 0, $J$266)), $T322,
    FALSE, N("Check if case is 'RIGHT' and x axis value greater than z score"),
    AND($F$266 = "RIGHT", $S322 &gt; IF($J$266="", 0, $J$266)), $T322,
    FALSE, N("Check if case is 'TWO' and both directions"),
    AND(
        $F$266 = "TWO",
        OR($S322 &lt; -ABS($J$266), $S322 &gt; ABS($J$267))
    ), $T322,
    FALSE, N("Default case: Return NA()"),
    TRUE, NA()
)</f>
        <v>#N/A</v>
      </c>
      <c r="V322" s="78" t="e" cm="1">
        <f t="array" ref="V322">_xlfn.IFS(
    FALSE, N("Check if X1 shading is ON"),
    $U$247&lt;&gt;"x", NA(),
    FALSE, N("Check if case is 'LEFT' and x axis value less than z score"),
    AND($F$267 = "LEFT", $S322 &lt; IF($J$267="", 0, $J$267)), $T322,
    FALSE, N("Check if case is 'RIGHT' and x axis value greater than z score"),
    AND($F$267 = "RIGHT", $S322 &gt; IF($J$267="", 0, $J$267)), $T322,
    FALSE, N("Default case: Return NA()"),
    TRUE, NA()
)</f>
        <v>#N/A</v>
      </c>
      <c r="W322" s="78" t="e" cm="1">
        <f t="array" ref="W322">_xlfn.IFS(
    FALSE, N("Check if X1 shading is ON"),
    $W$247&lt;&gt;"x", NA(),
    FALSE, N("Check if case is 'LEFT' and x axis value less than z score"),
    AND($F$270 = "LEFT", $S322 &lt; IF($J$270="", 0, $J$270)), $T322,
    FALSE, N("Check if case is 'RIGHT' and x axis value greater than z score"),
    AND($F$270 = "RIGHT", $S322 &gt; IF($J$270="", 0, $J$270)), $T322,
    FALSE, N("Check if case is 'TWO' and both directions"),
    AND(
        $F$270 = "TWO",
        OR($S322 &lt; -ABS($J$270), $S322 &gt; ABS($J$270))
    ), $T322,
    FALSE, N("Default case: Return NA()"),
    TRUE, NA()
)</f>
        <v>#N/A</v>
      </c>
      <c r="X322" s="30"/>
      <c r="Y322" s="66">
        <v>0.33333333333333115</v>
      </c>
      <c r="Z322" s="66">
        <v>0.158</v>
      </c>
      <c r="AA322" s="66">
        <f t="shared" si="140"/>
        <v>0.158</v>
      </c>
      <c r="AB322" s="66" t="str">
        <f t="shared" si="141"/>
        <v>x̅</v>
      </c>
      <c r="CA322" s="30"/>
      <c r="CB322" s="26"/>
      <c r="CC322" s="66"/>
      <c r="CD322" s="66"/>
      <c r="CE322" s="26"/>
      <c r="CF322" s="26"/>
      <c r="CG322" s="26"/>
      <c r="CH322" s="30"/>
      <c r="CI322" s="8"/>
      <c r="CJ322" s="8"/>
      <c r="CK322" s="8"/>
      <c r="CL322" s="8"/>
      <c r="CM322" s="8"/>
      <c r="CN322" s="8"/>
      <c r="CO322" s="8"/>
      <c r="CP322" s="30"/>
      <c r="CQ322" s="30"/>
      <c r="CR322" s="38">
        <f t="shared" si="153"/>
        <v>-2.1510571102112408E-15</v>
      </c>
      <c r="CS322" s="78">
        <f t="shared" si="149"/>
        <v>0.39551857901172804</v>
      </c>
      <c r="CT322" s="78" t="e" cm="1">
        <f t="array" ref="CT322">_xlfn.IFS(
    FALSE, N("Check if X1 shading is ON"),
    $CT$248&lt;&gt;"x", NA(),
    FALSE, N("Check if case is 'LEFT' and x axis value less than z score"),
    AND($CE$267 = "LEFT", $CR322 &lt; IF($CI$267="", 0, $CI$267)), $CS322,
    FALSE, N("Check if case is 'RIGHT' and x axis value greater than z score"),
    AND($CE$267 = "RIGHT", $CR322 &gt; IF($CI$267="", 0, $CI$267)), $CS322,
    FALSE, N("Check if case is 'TWO' and both directions"),
    AND(
        $CE$267 = "TWO",
        OR($CR322 &lt; -ABS($CI$267), $CR322 &gt; ABS($CI$268))
    ), $CS322,
    FALSE, N("Default case: Return NA()"),
    TRUE, NA()
)</f>
        <v>#N/A</v>
      </c>
      <c r="CU322" s="78" t="e" cm="1">
        <f t="array" ref="CU322">_xlfn.IFS(
    FALSE, N("Check if X1 shading is ON"),
    $CT$248&lt;&gt;"x", NA(),
    FALSE, N("Check if case is 'LEFT' and x axis value less than z score"),
    AND($CE$268 = "LEFT", $CR322 &lt; IF($CI$268="", 0, $CI$268)), $CS322,
    FALSE, N("Check if case is 'RIGHT' and x axis value greater than z score"),
    AND($CE$268 = "RIGHT", $CR322 &gt; IF($CI$268="", 0, $CI$268)), $CS322,
    FALSE, N("Default case: Return NA()"),
    TRUE, NA()
)</f>
        <v>#N/A</v>
      </c>
      <c r="CV322" s="78" t="e" cm="1">
        <f t="array" ref="CV322">_xlfn.IFS(
    FALSE, N("Check if X1 shading is ON"),
    $CV$248&lt;&gt;"x", NA(),
    FALSE, N("Check if case is 'LEFT' and x axis value less than z score"),
    AND($CE$271 = "LEFT", $CR322 &lt; IF($CI$271="", 0, $CI$271)), $CS322,
    FALSE, N("Check if case is 'RIGHT' and x axis value greater than z score"),
    AND($CE$271 = "RIGHT", $CR322 &gt; IF($CI$271="", 0, $CI$271)), $CS322,
    FALSE, N("Check if case is 'TWO' and both directions"),
    AND(
        $CE$271 = "TWO",
        OR($CR322 &lt; -ABS($CI$271), $CR322 &gt; ABS($CI$271))
    ), $CS322,
    FALSE, N("Default case: Return NA()"),
    TRUE, NA()
)</f>
        <v>#N/A</v>
      </c>
      <c r="CW322" s="30"/>
      <c r="CX322" s="66">
        <v>0.16666666666666449</v>
      </c>
      <c r="CY322" s="66">
        <v>0.158</v>
      </c>
      <c r="CZ322" s="66">
        <f t="shared" si="142"/>
        <v>0.158</v>
      </c>
      <c r="DA322" s="66" t="str">
        <f t="shared" si="143"/>
        <v>x̅</v>
      </c>
    </row>
    <row r="323" spans="1:105" ht="19" x14ac:dyDescent="0.25">
      <c r="A323"/>
      <c r="B323" s="30"/>
      <c r="C323" s="35" t="s">
        <v>40</v>
      </c>
      <c r="D323" s="70" t="s">
        <v>41</v>
      </c>
      <c r="E323" s="64" t="s">
        <v>48</v>
      </c>
      <c r="F323" s="35" t="s">
        <v>49</v>
      </c>
      <c r="G323" s="64" t="s">
        <v>50</v>
      </c>
      <c r="H323" s="26"/>
      <c r="I323" s="30"/>
      <c r="J323" s="30"/>
      <c r="K323" s="30"/>
      <c r="L323" s="30"/>
      <c r="M323" s="30"/>
      <c r="N323" s="30"/>
      <c r="O323" s="30"/>
      <c r="P323" s="8"/>
      <c r="Q323" s="30"/>
      <c r="R323" s="30"/>
      <c r="S323" s="38">
        <f t="shared" si="148"/>
        <v>8.3333333333331178E-2</v>
      </c>
      <c r="T323" s="78">
        <f t="shared" si="144"/>
        <v>0.39410061238944244</v>
      </c>
      <c r="U323" s="78" t="e" cm="1">
        <f t="array" ref="U323">_xlfn.IFS(
    FALSE, N("Check if X1 shading is ON"),
    $U$247&lt;&gt;"x", NA(),
    FALSE, N("Check if case is 'LEFT' and x axis value less than z score"),
    AND($F$266 = "LEFT", $S323 &lt; IF($J$266="", 0, $J$266)), $T323,
    FALSE, N("Check if case is 'RIGHT' and x axis value greater than z score"),
    AND($F$266 = "RIGHT", $S323 &gt; IF($J$266="", 0, $J$266)), $T323,
    FALSE, N("Check if case is 'TWO' and both directions"),
    AND(
        $F$266 = "TWO",
        OR($S323 &lt; -ABS($J$266), $S323 &gt; ABS($J$267))
    ), $T323,
    FALSE, N("Default case: Return NA()"),
    TRUE, NA()
)</f>
        <v>#N/A</v>
      </c>
      <c r="V323" s="78" t="e" cm="1">
        <f t="array" ref="V323">_xlfn.IFS(
    FALSE, N("Check if X1 shading is ON"),
    $U$247&lt;&gt;"x", NA(),
    FALSE, N("Check if case is 'LEFT' and x axis value less than z score"),
    AND($F$267 = "LEFT", $S323 &lt; IF($J$267="", 0, $J$267)), $T323,
    FALSE, N("Check if case is 'RIGHT' and x axis value greater than z score"),
    AND($F$267 = "RIGHT", $S323 &gt; IF($J$267="", 0, $J$267)), $T323,
    FALSE, N("Default case: Return NA()"),
    TRUE, NA()
)</f>
        <v>#N/A</v>
      </c>
      <c r="W323" s="78" t="e" cm="1">
        <f t="array" ref="W323">_xlfn.IFS(
    FALSE, N("Check if X1 shading is ON"),
    $W$247&lt;&gt;"x", NA(),
    FALSE, N("Check if case is 'LEFT' and x axis value less than z score"),
    AND($F$270 = "LEFT", $S323 &lt; IF($J$270="", 0, $J$270)), $T323,
    FALSE, N("Check if case is 'RIGHT' and x axis value greater than z score"),
    AND($F$270 = "RIGHT", $S323 &gt; IF($J$270="", 0, $J$270)), $T323,
    FALSE, N("Check if case is 'TWO' and both directions"),
    AND(
        $F$270 = "TWO",
        OR($S323 &lt; -ABS($J$270), $S323 &gt; ABS($J$270))
    ), $T323,
    FALSE, N("Default case: Return NA()"),
    TRUE, NA()
)</f>
        <v>#N/A</v>
      </c>
      <c r="X323" s="30"/>
      <c r="Y323" s="66">
        <v>0.49999999999999789</v>
      </c>
      <c r="Z323" s="66">
        <v>0.158</v>
      </c>
      <c r="AA323" s="66">
        <f t="shared" si="140"/>
        <v>0.158</v>
      </c>
      <c r="AB323" s="66" t="str">
        <f t="shared" si="141"/>
        <v>x̅</v>
      </c>
      <c r="CA323" s="30"/>
      <c r="CB323" s="77" t="s">
        <v>18</v>
      </c>
      <c r="CC323" s="66"/>
      <c r="CD323" s="66"/>
      <c r="CE323" s="26"/>
      <c r="CF323" s="26"/>
      <c r="CG323" s="26"/>
      <c r="CH323" s="30"/>
      <c r="CI323" s="8"/>
      <c r="CJ323" s="8"/>
      <c r="CK323" s="8"/>
      <c r="CL323" s="8"/>
      <c r="CM323" s="8"/>
      <c r="CN323" s="8"/>
      <c r="CO323" s="8"/>
      <c r="CP323" s="30"/>
      <c r="CQ323" s="30"/>
      <c r="CR323" s="38">
        <f t="shared" si="153"/>
        <v>4.1666666666664513E-2</v>
      </c>
      <c r="CS323" s="78">
        <f t="shared" si="149"/>
        <v>0.39516357791739615</v>
      </c>
      <c r="CT323" s="78" t="e" cm="1">
        <f t="array" ref="CT323">_xlfn.IFS(
    FALSE, N("Check if X1 shading is ON"),
    $CT$248&lt;&gt;"x", NA(),
    FALSE, N("Check if case is 'LEFT' and x axis value less than z score"),
    AND($CE$267 = "LEFT", $CR323 &lt; IF($CI$267="", 0, $CI$267)), $CS323,
    FALSE, N("Check if case is 'RIGHT' and x axis value greater than z score"),
    AND($CE$267 = "RIGHT", $CR323 &gt; IF($CI$267="", 0, $CI$267)), $CS323,
    FALSE, N("Check if case is 'TWO' and both directions"),
    AND(
        $CE$267 = "TWO",
        OR($CR323 &lt; -ABS($CI$267), $CR323 &gt; ABS($CI$268))
    ), $CS323,
    FALSE, N("Default case: Return NA()"),
    TRUE, NA()
)</f>
        <v>#N/A</v>
      </c>
      <c r="CU323" s="78" t="e" cm="1">
        <f t="array" ref="CU323">_xlfn.IFS(
    FALSE, N("Check if X1 shading is ON"),
    $CT$248&lt;&gt;"x", NA(),
    FALSE, N("Check if case is 'LEFT' and x axis value less than z score"),
    AND($CE$268 = "LEFT", $CR323 &lt; IF($CI$268="", 0, $CI$268)), $CS323,
    FALSE, N("Check if case is 'RIGHT' and x axis value greater than z score"),
    AND($CE$268 = "RIGHT", $CR323 &gt; IF($CI$268="", 0, $CI$268)), $CS323,
    FALSE, N("Default case: Return NA()"),
    TRUE, NA()
)</f>
        <v>#N/A</v>
      </c>
      <c r="CV323" s="78" t="e" cm="1">
        <f t="array" ref="CV323">_xlfn.IFS(
    FALSE, N("Check if X1 shading is ON"),
    $CV$248&lt;&gt;"x", NA(),
    FALSE, N("Check if case is 'LEFT' and x axis value less than z score"),
    AND($CE$271 = "LEFT", $CR323 &lt; IF($CI$271="", 0, $CI$271)), $CS323,
    FALSE, N("Check if case is 'RIGHT' and x axis value greater than z score"),
    AND($CE$271 = "RIGHT", $CR323 &gt; IF($CI$271="", 0, $CI$271)), $CS323,
    FALSE, N("Check if case is 'TWO' and both directions"),
    AND(
        $CE$271 = "TWO",
        OR($CR323 &lt; -ABS($CI$271), $CR323 &gt; ABS($CI$271))
    ), $CS323,
    FALSE, N("Default case: Return NA()"),
    TRUE, NA()
)</f>
        <v>#N/A</v>
      </c>
      <c r="CW323" s="30"/>
      <c r="CX323" s="66">
        <v>0.33333333333333115</v>
      </c>
      <c r="CY323" s="66">
        <v>0.158</v>
      </c>
      <c r="CZ323" s="66">
        <f t="shared" si="142"/>
        <v>0.158</v>
      </c>
      <c r="DA323" s="66" t="str">
        <f t="shared" si="143"/>
        <v>x̅</v>
      </c>
    </row>
    <row r="324" spans="1:105" ht="34" x14ac:dyDescent="0.2">
      <c r="A324"/>
      <c r="B324" s="30"/>
      <c r="C324" s="26" t="str">
        <f>N256</f>
        <v>x</v>
      </c>
      <c r="D324" s="66">
        <v>-0.02</v>
      </c>
      <c r="E324" s="26">
        <v>-3.5</v>
      </c>
      <c r="F324" s="26">
        <f>IF(
    C324="x",
    D324,
    NA()
)</f>
        <v>-0.02</v>
      </c>
      <c r="G324" s="39">
        <v>5.0000000000000001E-3</v>
      </c>
      <c r="H324" s="26"/>
      <c r="I324" s="30"/>
      <c r="J324" s="30"/>
      <c r="K324" s="30"/>
      <c r="L324" s="30"/>
      <c r="M324" s="30"/>
      <c r="N324" s="30"/>
      <c r="O324" s="30"/>
      <c r="P324" s="8"/>
      <c r="Q324" s="30"/>
      <c r="R324" s="30"/>
      <c r="S324" s="38">
        <f t="shared" si="148"/>
        <v>0.12499999999999784</v>
      </c>
      <c r="T324" s="78">
        <f t="shared" si="144"/>
        <v>0.39233577499731215</v>
      </c>
      <c r="U324" s="78" t="e" cm="1">
        <f t="array" ref="U324">_xlfn.IFS(
    FALSE, N("Check if X1 shading is ON"),
    $U$247&lt;&gt;"x", NA(),
    FALSE, N("Check if case is 'LEFT' and x axis value less than z score"),
    AND($F$266 = "LEFT", $S324 &lt; IF($J$266="", 0, $J$266)), $T324,
    FALSE, N("Check if case is 'RIGHT' and x axis value greater than z score"),
    AND($F$266 = "RIGHT", $S324 &gt; IF($J$266="", 0, $J$266)), $T324,
    FALSE, N("Check if case is 'TWO' and both directions"),
    AND(
        $F$266 = "TWO",
        OR($S324 &lt; -ABS($J$266), $S324 &gt; ABS($J$267))
    ), $T324,
    FALSE, N("Default case: Return NA()"),
    TRUE, NA()
)</f>
        <v>#N/A</v>
      </c>
      <c r="V324" s="78" t="e" cm="1">
        <f t="array" ref="V324">_xlfn.IFS(
    FALSE, N("Check if X1 shading is ON"),
    $U$247&lt;&gt;"x", NA(),
    FALSE, N("Check if case is 'LEFT' and x axis value less than z score"),
    AND($F$267 = "LEFT", $S324 &lt; IF($J$267="", 0, $J$267)), $T324,
    FALSE, N("Check if case is 'RIGHT' and x axis value greater than z score"),
    AND($F$267 = "RIGHT", $S324 &gt; IF($J$267="", 0, $J$267)), $T324,
    FALSE, N("Default case: Return NA()"),
    TRUE, NA()
)</f>
        <v>#N/A</v>
      </c>
      <c r="W324" s="78" t="e" cm="1">
        <f t="array" ref="W324">_xlfn.IFS(
    FALSE, N("Check if X1 shading is ON"),
    $W$247&lt;&gt;"x", NA(),
    FALSE, N("Check if case is 'LEFT' and x axis value less than z score"),
    AND($F$270 = "LEFT", $S324 &lt; IF($J$270="", 0, $J$270)), $T324,
    FALSE, N("Check if case is 'RIGHT' and x axis value greater than z score"),
    AND($F$270 = "RIGHT", $S324 &gt; IF($J$270="", 0, $J$270)), $T324,
    FALSE, N("Check if case is 'TWO' and both directions"),
    AND(
        $F$270 = "TWO",
        OR($S324 &lt; -ABS($J$270), $S324 &gt; ABS($J$270))
    ), $T324,
    FALSE, N("Default case: Return NA()"),
    TRUE, NA()
)</f>
        <v>#N/A</v>
      </c>
      <c r="X324" s="30"/>
      <c r="Y324" s="66">
        <v>0.66666666666666441</v>
      </c>
      <c r="Z324" s="66">
        <v>0.158</v>
      </c>
      <c r="AA324" s="66">
        <f t="shared" si="140"/>
        <v>0.158</v>
      </c>
      <c r="AB324" s="66" t="str">
        <f t="shared" si="141"/>
        <v>x̅</v>
      </c>
      <c r="CA324" s="30"/>
      <c r="CB324" s="35" t="s">
        <v>40</v>
      </c>
      <c r="CC324" s="70" t="s">
        <v>41</v>
      </c>
      <c r="CD324" s="64" t="s">
        <v>48</v>
      </c>
      <c r="CE324" s="35" t="s">
        <v>49</v>
      </c>
      <c r="CF324" s="64" t="s">
        <v>50</v>
      </c>
      <c r="CG324" s="26"/>
      <c r="CH324" s="30"/>
      <c r="CI324" s="30"/>
      <c r="CJ324" s="30"/>
      <c r="CK324" s="30"/>
      <c r="CL324" s="30"/>
      <c r="CM324" s="30"/>
      <c r="CN324" s="30"/>
      <c r="CO324" s="8"/>
      <c r="CP324" s="30"/>
      <c r="CQ324" s="30"/>
      <c r="CR324" s="38">
        <f t="shared" si="153"/>
        <v>8.3333333333331178E-2</v>
      </c>
      <c r="CS324" s="78">
        <f t="shared" si="149"/>
        <v>0.39410061238944244</v>
      </c>
      <c r="CT324" s="78" t="e" cm="1">
        <f t="array" ref="CT324">_xlfn.IFS(
    FALSE, N("Check if X1 shading is ON"),
    $CT$248&lt;&gt;"x", NA(),
    FALSE, N("Check if case is 'LEFT' and x axis value less than z score"),
    AND($CE$267 = "LEFT", $CR324 &lt; IF($CI$267="", 0, $CI$267)), $CS324,
    FALSE, N("Check if case is 'RIGHT' and x axis value greater than z score"),
    AND($CE$267 = "RIGHT", $CR324 &gt; IF($CI$267="", 0, $CI$267)), $CS324,
    FALSE, N("Check if case is 'TWO' and both directions"),
    AND(
        $CE$267 = "TWO",
        OR($CR324 &lt; -ABS($CI$267), $CR324 &gt; ABS($CI$268))
    ), $CS324,
    FALSE, N("Default case: Return NA()"),
    TRUE, NA()
)</f>
        <v>#N/A</v>
      </c>
      <c r="CU324" s="78" t="e" cm="1">
        <f t="array" ref="CU324">_xlfn.IFS(
    FALSE, N("Check if X1 shading is ON"),
    $CT$248&lt;&gt;"x", NA(),
    FALSE, N("Check if case is 'LEFT' and x axis value less than z score"),
    AND($CE$268 = "LEFT", $CR324 &lt; IF($CI$268="", 0, $CI$268)), $CS324,
    FALSE, N("Check if case is 'RIGHT' and x axis value greater than z score"),
    AND($CE$268 = "RIGHT", $CR324 &gt; IF($CI$268="", 0, $CI$268)), $CS324,
    FALSE, N("Default case: Return NA()"),
    TRUE, NA()
)</f>
        <v>#N/A</v>
      </c>
      <c r="CV324" s="78" t="e" cm="1">
        <f t="array" ref="CV324">_xlfn.IFS(
    FALSE, N("Check if X1 shading is ON"),
    $CV$248&lt;&gt;"x", NA(),
    FALSE, N("Check if case is 'LEFT' and x axis value less than z score"),
    AND($CE$271 = "LEFT", $CR324 &lt; IF($CI$271="", 0, $CI$271)), $CS324,
    FALSE, N("Check if case is 'RIGHT' and x axis value greater than z score"),
    AND($CE$271 = "RIGHT", $CR324 &gt; IF($CI$271="", 0, $CI$271)), $CS324,
    FALSE, N("Check if case is 'TWO' and both directions"),
    AND(
        $CE$271 = "TWO",
        OR($CR324 &lt; -ABS($CI$271), $CR324 &gt; ABS($CI$271))
    ), $CS324,
    FALSE, N("Default case: Return NA()"),
    TRUE, NA()
)</f>
        <v>#N/A</v>
      </c>
      <c r="CW324" s="30"/>
      <c r="CX324" s="66">
        <v>0.49999999999999789</v>
      </c>
      <c r="CY324" s="66">
        <v>0.158</v>
      </c>
      <c r="CZ324" s="66">
        <f t="shared" si="142"/>
        <v>0.158</v>
      </c>
      <c r="DA324" s="66" t="str">
        <f t="shared" si="143"/>
        <v>x̅</v>
      </c>
    </row>
    <row r="325" spans="1:105" ht="16" x14ac:dyDescent="0.2">
      <c r="A325"/>
      <c r="B325" s="30"/>
      <c r="C325" s="26"/>
      <c r="D325" s="66"/>
      <c r="E325" s="26">
        <f t="shared" ref="E325:E331" si="154">E324+1</f>
        <v>-2.5</v>
      </c>
      <c r="F325" s="26">
        <f t="shared" ref="F325:F331" si="155">F324</f>
        <v>-0.02</v>
      </c>
      <c r="G325" s="39">
        <v>0.02</v>
      </c>
      <c r="H325" s="26"/>
      <c r="I325" s="30"/>
      <c r="J325" s="30"/>
      <c r="K325" s="30"/>
      <c r="L325" s="30"/>
      <c r="M325" s="30"/>
      <c r="N325" s="30"/>
      <c r="O325" s="30"/>
      <c r="P325" s="8"/>
      <c r="Q325" s="30"/>
      <c r="R325" s="30"/>
      <c r="S325" s="38">
        <f t="shared" si="148"/>
        <v>0.16666666666666449</v>
      </c>
      <c r="T325" s="78">
        <f t="shared" si="144"/>
        <v>0.38987915134907986</v>
      </c>
      <c r="U325" s="78" t="e" cm="1">
        <f t="array" ref="U325">_xlfn.IFS(
    FALSE, N("Check if X1 shading is ON"),
    $U$247&lt;&gt;"x", NA(),
    FALSE, N("Check if case is 'LEFT' and x axis value less than z score"),
    AND($F$266 = "LEFT", $S325 &lt; IF($J$266="", 0, $J$266)), $T325,
    FALSE, N("Check if case is 'RIGHT' and x axis value greater than z score"),
    AND($F$266 = "RIGHT", $S325 &gt; IF($J$266="", 0, $J$266)), $T325,
    FALSE, N("Check if case is 'TWO' and both directions"),
    AND(
        $F$266 = "TWO",
        OR($S325 &lt; -ABS($J$266), $S325 &gt; ABS($J$267))
    ), $T325,
    FALSE, N("Default case: Return NA()"),
    TRUE, NA()
)</f>
        <v>#N/A</v>
      </c>
      <c r="V325" s="78" t="e" cm="1">
        <f t="array" ref="V325">_xlfn.IFS(
    FALSE, N("Check if X1 shading is ON"),
    $U$247&lt;&gt;"x", NA(),
    FALSE, N("Check if case is 'LEFT' and x axis value less than z score"),
    AND($F$267 = "LEFT", $S325 &lt; IF($J$267="", 0, $J$267)), $T325,
    FALSE, N("Check if case is 'RIGHT' and x axis value greater than z score"),
    AND($F$267 = "RIGHT", $S325 &gt; IF($J$267="", 0, $J$267)), $T325,
    FALSE, N("Default case: Return NA()"),
    TRUE, NA()
)</f>
        <v>#N/A</v>
      </c>
      <c r="W325" s="78" t="e" cm="1">
        <f t="array" ref="W325">_xlfn.IFS(
    FALSE, N("Check if X1 shading is ON"),
    $W$247&lt;&gt;"x", NA(),
    FALSE, N("Check if case is 'LEFT' and x axis value less than z score"),
    AND($F$270 = "LEFT", $S325 &lt; IF($J$270="", 0, $J$270)), $T325,
    FALSE, N("Check if case is 'RIGHT' and x axis value greater than z score"),
    AND($F$270 = "RIGHT", $S325 &gt; IF($J$270="", 0, $J$270)), $T325,
    FALSE, N("Check if case is 'TWO' and both directions"),
    AND(
        $F$270 = "TWO",
        OR($S325 &lt; -ABS($J$270), $S325 &gt; ABS($J$270))
    ), $T325,
    FALSE, N("Default case: Return NA()"),
    TRUE, NA()
)</f>
        <v>#N/A</v>
      </c>
      <c r="X325" s="30"/>
      <c r="Y325" s="66">
        <v>0.83333333333333093</v>
      </c>
      <c r="Z325" s="66">
        <v>0.158</v>
      </c>
      <c r="AA325" s="66">
        <f t="shared" si="140"/>
        <v>0.158</v>
      </c>
      <c r="AB325" s="66" t="str">
        <f t="shared" si="141"/>
        <v>x̅</v>
      </c>
      <c r="CA325" s="30"/>
      <c r="CB325" s="26" t="str">
        <f>CM257</f>
        <v>x</v>
      </c>
      <c r="CC325" s="66">
        <v>-0.02</v>
      </c>
      <c r="CD325" s="26">
        <v>-3.5</v>
      </c>
      <c r="CE325" s="26">
        <f>IF(
    CB325="x",
    CC325,
    NA()
)</f>
        <v>-0.02</v>
      </c>
      <c r="CF325" s="39">
        <v>5.0000000000000001E-3</v>
      </c>
      <c r="CG325" s="26"/>
      <c r="CH325" s="30"/>
      <c r="CI325" s="30"/>
      <c r="CJ325" s="30"/>
      <c r="CK325" s="30"/>
      <c r="CL325" s="30"/>
      <c r="CM325" s="30"/>
      <c r="CN325" s="30"/>
      <c r="CO325" s="8"/>
      <c r="CP325" s="30"/>
      <c r="CQ325" s="30"/>
      <c r="CR325" s="38">
        <f t="shared" si="153"/>
        <v>0.12499999999999784</v>
      </c>
      <c r="CS325" s="78">
        <f t="shared" si="149"/>
        <v>0.39233577499731215</v>
      </c>
      <c r="CT325" s="78" t="e" cm="1">
        <f t="array" ref="CT325">_xlfn.IFS(
    FALSE, N("Check if X1 shading is ON"),
    $CT$248&lt;&gt;"x", NA(),
    FALSE, N("Check if case is 'LEFT' and x axis value less than z score"),
    AND($CE$267 = "LEFT", $CR325 &lt; IF($CI$267="", 0, $CI$267)), $CS325,
    FALSE, N("Check if case is 'RIGHT' and x axis value greater than z score"),
    AND($CE$267 = "RIGHT", $CR325 &gt; IF($CI$267="", 0, $CI$267)), $CS325,
    FALSE, N("Check if case is 'TWO' and both directions"),
    AND(
        $CE$267 = "TWO",
        OR($CR325 &lt; -ABS($CI$267), $CR325 &gt; ABS($CI$268))
    ), $CS325,
    FALSE, N("Default case: Return NA()"),
    TRUE, NA()
)</f>
        <v>#N/A</v>
      </c>
      <c r="CU325" s="78" t="e" cm="1">
        <f t="array" ref="CU325">_xlfn.IFS(
    FALSE, N("Check if X1 shading is ON"),
    $CT$248&lt;&gt;"x", NA(),
    FALSE, N("Check if case is 'LEFT' and x axis value less than z score"),
    AND($CE$268 = "LEFT", $CR325 &lt; IF($CI$268="", 0, $CI$268)), $CS325,
    FALSE, N("Check if case is 'RIGHT' and x axis value greater than z score"),
    AND($CE$268 = "RIGHT", $CR325 &gt; IF($CI$268="", 0, $CI$268)), $CS325,
    FALSE, N("Default case: Return NA()"),
    TRUE, NA()
)</f>
        <v>#N/A</v>
      </c>
      <c r="CV325" s="78" t="e" cm="1">
        <f t="array" ref="CV325">_xlfn.IFS(
    FALSE, N("Check if X1 shading is ON"),
    $CV$248&lt;&gt;"x", NA(),
    FALSE, N("Check if case is 'LEFT' and x axis value less than z score"),
    AND($CE$271 = "LEFT", $CR325 &lt; IF($CI$271="", 0, $CI$271)), $CS325,
    FALSE, N("Check if case is 'RIGHT' and x axis value greater than z score"),
    AND($CE$271 = "RIGHT", $CR325 &gt; IF($CI$271="", 0, $CI$271)), $CS325,
    FALSE, N("Check if case is 'TWO' and both directions"),
    AND(
        $CE$271 = "TWO",
        OR($CR325 &lt; -ABS($CI$271), $CR325 &gt; ABS($CI$271))
    ), $CS325,
    FALSE, N("Default case: Return NA()"),
    TRUE, NA()
)</f>
        <v>#N/A</v>
      </c>
      <c r="CW325" s="30"/>
      <c r="CX325" s="66">
        <v>0.66666666666666441</v>
      </c>
      <c r="CY325" s="66">
        <v>0.158</v>
      </c>
      <c r="CZ325" s="66">
        <f t="shared" si="142"/>
        <v>0.158</v>
      </c>
      <c r="DA325" s="66" t="str">
        <f t="shared" si="143"/>
        <v>x̅</v>
      </c>
    </row>
    <row r="326" spans="1:105" ht="16" x14ac:dyDescent="0.2">
      <c r="A326"/>
      <c r="B326" s="30"/>
      <c r="C326" s="26"/>
      <c r="D326" s="66"/>
      <c r="E326" s="26">
        <f t="shared" si="154"/>
        <v>-1.5</v>
      </c>
      <c r="F326" s="26">
        <f t="shared" si="155"/>
        <v>-0.02</v>
      </c>
      <c r="G326" s="39">
        <v>0.13500000000000001</v>
      </c>
      <c r="H326" s="26"/>
      <c r="I326" s="30"/>
      <c r="J326" s="30"/>
      <c r="K326" s="30"/>
      <c r="L326" s="30"/>
      <c r="M326" s="30"/>
      <c r="N326" s="30"/>
      <c r="O326" s="30"/>
      <c r="P326" s="8"/>
      <c r="Q326" s="30"/>
      <c r="R326" s="30"/>
      <c r="S326" s="38">
        <f t="shared" si="148"/>
        <v>0.20833333333333115</v>
      </c>
      <c r="T326" s="78">
        <f t="shared" si="144"/>
        <v>0.38674471816304173</v>
      </c>
      <c r="U326" s="78" t="e" cm="1">
        <f t="array" ref="U326">_xlfn.IFS(
    FALSE, N("Check if X1 shading is ON"),
    $U$247&lt;&gt;"x", NA(),
    FALSE, N("Check if case is 'LEFT' and x axis value less than z score"),
    AND($F$266 = "LEFT", $S326 &lt; IF($J$266="", 0, $J$266)), $T326,
    FALSE, N("Check if case is 'RIGHT' and x axis value greater than z score"),
    AND($F$266 = "RIGHT", $S326 &gt; IF($J$266="", 0, $J$266)), $T326,
    FALSE, N("Check if case is 'TWO' and both directions"),
    AND(
        $F$266 = "TWO",
        OR($S326 &lt; -ABS($J$266), $S326 &gt; ABS($J$267))
    ), $T326,
    FALSE, N("Default case: Return NA()"),
    TRUE, NA()
)</f>
        <v>#N/A</v>
      </c>
      <c r="V326" s="78" t="e" cm="1">
        <f t="array" ref="V326">_xlfn.IFS(
    FALSE, N("Check if X1 shading is ON"),
    $U$247&lt;&gt;"x", NA(),
    FALSE, N("Check if case is 'LEFT' and x axis value less than z score"),
    AND($F$267 = "LEFT", $S326 &lt; IF($J$267="", 0, $J$267)), $T326,
    FALSE, N("Check if case is 'RIGHT' and x axis value greater than z score"),
    AND($F$267 = "RIGHT", $S326 &gt; IF($J$267="", 0, $J$267)), $T326,
    FALSE, N("Default case: Return NA()"),
    TRUE, NA()
)</f>
        <v>#N/A</v>
      </c>
      <c r="W326" s="78" t="e" cm="1">
        <f t="array" ref="W326">_xlfn.IFS(
    FALSE, N("Check if X1 shading is ON"),
    $W$247&lt;&gt;"x", NA(),
    FALSE, N("Check if case is 'LEFT' and x axis value less than z score"),
    AND($F$270 = "LEFT", $S326 &lt; IF($J$270="", 0, $J$270)), $T326,
    FALSE, N("Check if case is 'RIGHT' and x axis value greater than z score"),
    AND($F$270 = "RIGHT", $S326 &gt; IF($J$270="", 0, $J$270)), $T326,
    FALSE, N("Check if case is 'TWO' and both directions"),
    AND(
        $F$270 = "TWO",
        OR($S326 &lt; -ABS($J$270), $S326 &gt; ABS($J$270))
    ), $T326,
    FALSE, N("Default case: Return NA()"),
    TRUE, NA()
)</f>
        <v>#N/A</v>
      </c>
      <c r="X326" s="30"/>
      <c r="Y326" s="66">
        <v>1.1666666666666643</v>
      </c>
      <c r="Z326" s="66">
        <v>0.158</v>
      </c>
      <c r="AA326" s="66">
        <f t="shared" si="140"/>
        <v>0.158</v>
      </c>
      <c r="AB326" s="66" t="str">
        <f t="shared" si="141"/>
        <v>x̅</v>
      </c>
      <c r="CA326" s="30"/>
      <c r="CB326" s="26"/>
      <c r="CC326" s="66"/>
      <c r="CD326" s="26">
        <f t="shared" ref="CD326:CD332" si="156">CD325+1</f>
        <v>-2.5</v>
      </c>
      <c r="CE326" s="26">
        <f t="shared" ref="CE326:CE332" si="157">CE325</f>
        <v>-0.02</v>
      </c>
      <c r="CF326" s="39">
        <v>0.02</v>
      </c>
      <c r="CG326" s="26"/>
      <c r="CH326" s="30"/>
      <c r="CI326" s="30"/>
      <c r="CJ326" s="30"/>
      <c r="CK326" s="30"/>
      <c r="CL326" s="30"/>
      <c r="CM326" s="30"/>
      <c r="CN326" s="30"/>
      <c r="CO326" s="8"/>
      <c r="CP326" s="30"/>
      <c r="CQ326" s="30"/>
      <c r="CR326" s="38">
        <f t="shared" si="153"/>
        <v>0.16666666666666449</v>
      </c>
      <c r="CS326" s="78">
        <f t="shared" si="149"/>
        <v>0.38987915134907986</v>
      </c>
      <c r="CT326" s="78" t="e" cm="1">
        <f t="array" ref="CT326">_xlfn.IFS(
    FALSE, N("Check if X1 shading is ON"),
    $CT$248&lt;&gt;"x", NA(),
    FALSE, N("Check if case is 'LEFT' and x axis value less than z score"),
    AND($CE$267 = "LEFT", $CR326 &lt; IF($CI$267="", 0, $CI$267)), $CS326,
    FALSE, N("Check if case is 'RIGHT' and x axis value greater than z score"),
    AND($CE$267 = "RIGHT", $CR326 &gt; IF($CI$267="", 0, $CI$267)), $CS326,
    FALSE, N("Check if case is 'TWO' and both directions"),
    AND(
        $CE$267 = "TWO",
        OR($CR326 &lt; -ABS($CI$267), $CR326 &gt; ABS($CI$268))
    ), $CS326,
    FALSE, N("Default case: Return NA()"),
    TRUE, NA()
)</f>
        <v>#N/A</v>
      </c>
      <c r="CU326" s="78" t="e" cm="1">
        <f t="array" ref="CU326">_xlfn.IFS(
    FALSE, N("Check if X1 shading is ON"),
    $CT$248&lt;&gt;"x", NA(),
    FALSE, N("Check if case is 'LEFT' and x axis value less than z score"),
    AND($CE$268 = "LEFT", $CR326 &lt; IF($CI$268="", 0, $CI$268)), $CS326,
    FALSE, N("Check if case is 'RIGHT' and x axis value greater than z score"),
    AND($CE$268 = "RIGHT", $CR326 &gt; IF($CI$268="", 0, $CI$268)), $CS326,
    FALSE, N("Default case: Return NA()"),
    TRUE, NA()
)</f>
        <v>#N/A</v>
      </c>
      <c r="CV326" s="78" t="e" cm="1">
        <f t="array" ref="CV326">_xlfn.IFS(
    FALSE, N("Check if X1 shading is ON"),
    $CV$248&lt;&gt;"x", NA(),
    FALSE, N("Check if case is 'LEFT' and x axis value less than z score"),
    AND($CE$271 = "LEFT", $CR326 &lt; IF($CI$271="", 0, $CI$271)), $CS326,
    FALSE, N("Check if case is 'RIGHT' and x axis value greater than z score"),
    AND($CE$271 = "RIGHT", $CR326 &gt; IF($CI$271="", 0, $CI$271)), $CS326,
    FALSE, N("Check if case is 'TWO' and both directions"),
    AND(
        $CE$271 = "TWO",
        OR($CR326 &lt; -ABS($CI$271), $CR326 &gt; ABS($CI$271))
    ), $CS326,
    FALSE, N("Default case: Return NA()"),
    TRUE, NA()
)</f>
        <v>#N/A</v>
      </c>
      <c r="CW326" s="30"/>
      <c r="CX326" s="66">
        <v>0.83333333333333093</v>
      </c>
      <c r="CY326" s="66">
        <v>0.158</v>
      </c>
      <c r="CZ326" s="66">
        <f t="shared" si="142"/>
        <v>0.158</v>
      </c>
      <c r="DA326" s="66" t="str">
        <f t="shared" si="143"/>
        <v>x̅</v>
      </c>
    </row>
    <row r="327" spans="1:105" ht="16" x14ac:dyDescent="0.2">
      <c r="A327"/>
      <c r="B327" s="30"/>
      <c r="C327" s="26"/>
      <c r="D327" s="66"/>
      <c r="E327" s="26">
        <f t="shared" si="154"/>
        <v>-0.5</v>
      </c>
      <c r="F327" s="26">
        <f t="shared" si="155"/>
        <v>-0.02</v>
      </c>
      <c r="G327" s="39">
        <v>0.34</v>
      </c>
      <c r="H327" s="26"/>
      <c r="I327" s="30"/>
      <c r="J327" s="30"/>
      <c r="K327" s="30"/>
      <c r="L327" s="30"/>
      <c r="M327" s="30"/>
      <c r="N327" s="30"/>
      <c r="O327" s="30"/>
      <c r="P327" s="8"/>
      <c r="Q327" s="30"/>
      <c r="R327" s="30"/>
      <c r="S327" s="38">
        <f t="shared" si="148"/>
        <v>0.24999999999999781</v>
      </c>
      <c r="T327" s="78">
        <f t="shared" si="144"/>
        <v>0.38295020271144958</v>
      </c>
      <c r="U327" s="78" t="e" cm="1">
        <f t="array" ref="U327">_xlfn.IFS(
    FALSE, N("Check if X1 shading is ON"),
    $U$247&lt;&gt;"x", NA(),
    FALSE, N("Check if case is 'LEFT' and x axis value less than z score"),
    AND($F$266 = "LEFT", $S327 &lt; IF($J$266="", 0, $J$266)), $T327,
    FALSE, N("Check if case is 'RIGHT' and x axis value greater than z score"),
    AND($F$266 = "RIGHT", $S327 &gt; IF($J$266="", 0, $J$266)), $T327,
    FALSE, N("Check if case is 'TWO' and both directions"),
    AND(
        $F$266 = "TWO",
        OR($S327 &lt; -ABS($J$266), $S327 &gt; ABS($J$267))
    ), $T327,
    FALSE, N("Default case: Return NA()"),
    TRUE, NA()
)</f>
        <v>#N/A</v>
      </c>
      <c r="V327" s="78" t="e" cm="1">
        <f t="array" ref="V327">_xlfn.IFS(
    FALSE, N("Check if X1 shading is ON"),
    $U$247&lt;&gt;"x", NA(),
    FALSE, N("Check if case is 'LEFT' and x axis value less than z score"),
    AND($F$267 = "LEFT", $S327 &lt; IF($J$267="", 0, $J$267)), $T327,
    FALSE, N("Check if case is 'RIGHT' and x axis value greater than z score"),
    AND($F$267 = "RIGHT", $S327 &gt; IF($J$267="", 0, $J$267)), $T327,
    FALSE, N("Default case: Return NA()"),
    TRUE, NA()
)</f>
        <v>#N/A</v>
      </c>
      <c r="W327" s="78" t="e" cm="1">
        <f t="array" ref="W327">_xlfn.IFS(
    FALSE, N("Check if X1 shading is ON"),
    $W$247&lt;&gt;"x", NA(),
    FALSE, N("Check if case is 'LEFT' and x axis value less than z score"),
    AND($F$270 = "LEFT", $S327 &lt; IF($J$270="", 0, $J$270)), $T327,
    FALSE, N("Check if case is 'RIGHT' and x axis value greater than z score"),
    AND($F$270 = "RIGHT", $S327 &gt; IF($J$270="", 0, $J$270)), $T327,
    FALSE, N("Check if case is 'TWO' and both directions"),
    AND(
        $F$270 = "TWO",
        OR($S327 &lt; -ABS($J$270), $S327 &gt; ABS($J$270))
    ), $T327,
    FALSE, N("Default case: Return NA()"),
    TRUE, NA()
)</f>
        <v>#N/A</v>
      </c>
      <c r="X327" s="30"/>
      <c r="Y327" s="66">
        <v>-1.1666666666666687</v>
      </c>
      <c r="Z327" s="66">
        <v>0.182</v>
      </c>
      <c r="AA327" s="66">
        <f t="shared" si="140"/>
        <v>0.182</v>
      </c>
      <c r="AB327" s="66" t="str">
        <f t="shared" si="141"/>
        <v>x̅</v>
      </c>
      <c r="CA327" s="30"/>
      <c r="CB327" s="26"/>
      <c r="CC327" s="66"/>
      <c r="CD327" s="26">
        <f t="shared" si="156"/>
        <v>-1.5</v>
      </c>
      <c r="CE327" s="26">
        <f t="shared" si="157"/>
        <v>-0.02</v>
      </c>
      <c r="CF327" s="39">
        <v>0.13500000000000001</v>
      </c>
      <c r="CG327" s="26"/>
      <c r="CH327" s="30"/>
      <c r="CI327" s="30"/>
      <c r="CJ327" s="30"/>
      <c r="CK327" s="30"/>
      <c r="CL327" s="30"/>
      <c r="CM327" s="30"/>
      <c r="CN327" s="30"/>
      <c r="CO327" s="8"/>
      <c r="CP327" s="30"/>
      <c r="CQ327" s="30"/>
      <c r="CR327" s="38">
        <f t="shared" si="153"/>
        <v>0.20833333333333115</v>
      </c>
      <c r="CS327" s="78">
        <f t="shared" si="149"/>
        <v>0.38674471816304173</v>
      </c>
      <c r="CT327" s="78" t="e" cm="1">
        <f t="array" ref="CT327">_xlfn.IFS(
    FALSE, N("Check if X1 shading is ON"),
    $CT$248&lt;&gt;"x", NA(),
    FALSE, N("Check if case is 'LEFT' and x axis value less than z score"),
    AND($CE$267 = "LEFT", $CR327 &lt; IF($CI$267="", 0, $CI$267)), $CS327,
    FALSE, N("Check if case is 'RIGHT' and x axis value greater than z score"),
    AND($CE$267 = "RIGHT", $CR327 &gt; IF($CI$267="", 0, $CI$267)), $CS327,
    FALSE, N("Check if case is 'TWO' and both directions"),
    AND(
        $CE$267 = "TWO",
        OR($CR327 &lt; -ABS($CI$267), $CR327 &gt; ABS($CI$268))
    ), $CS327,
    FALSE, N("Default case: Return NA()"),
    TRUE, NA()
)</f>
        <v>#N/A</v>
      </c>
      <c r="CU327" s="78" t="e" cm="1">
        <f t="array" ref="CU327">_xlfn.IFS(
    FALSE, N("Check if X1 shading is ON"),
    $CT$248&lt;&gt;"x", NA(),
    FALSE, N("Check if case is 'LEFT' and x axis value less than z score"),
    AND($CE$268 = "LEFT", $CR327 &lt; IF($CI$268="", 0, $CI$268)), $CS327,
    FALSE, N("Check if case is 'RIGHT' and x axis value greater than z score"),
    AND($CE$268 = "RIGHT", $CR327 &gt; IF($CI$268="", 0, $CI$268)), $CS327,
    FALSE, N("Default case: Return NA()"),
    TRUE, NA()
)</f>
        <v>#N/A</v>
      </c>
      <c r="CV327" s="78" t="e" cm="1">
        <f t="array" ref="CV327">_xlfn.IFS(
    FALSE, N("Check if X1 shading is ON"),
    $CV$248&lt;&gt;"x", NA(),
    FALSE, N("Check if case is 'LEFT' and x axis value less than z score"),
    AND($CE$271 = "LEFT", $CR327 &lt; IF($CI$271="", 0, $CI$271)), $CS327,
    FALSE, N("Check if case is 'RIGHT' and x axis value greater than z score"),
    AND($CE$271 = "RIGHT", $CR327 &gt; IF($CI$271="", 0, $CI$271)), $CS327,
    FALSE, N("Check if case is 'TWO' and both directions"),
    AND(
        $CE$271 = "TWO",
        OR($CR327 &lt; -ABS($CI$271), $CR327 &gt; ABS($CI$271))
    ), $CS327,
    FALSE, N("Default case: Return NA()"),
    TRUE, NA()
)</f>
        <v>#N/A</v>
      </c>
      <c r="CW327" s="30"/>
      <c r="CX327" s="66">
        <v>1.1666666666666643</v>
      </c>
      <c r="CY327" s="66">
        <v>0.158</v>
      </c>
      <c r="CZ327" s="66">
        <f t="shared" si="142"/>
        <v>0.158</v>
      </c>
      <c r="DA327" s="66" t="str">
        <f t="shared" si="143"/>
        <v>x̅</v>
      </c>
    </row>
    <row r="328" spans="1:105" ht="16" x14ac:dyDescent="0.2">
      <c r="A328"/>
      <c r="B328" s="30"/>
      <c r="C328" s="26"/>
      <c r="D328" s="66"/>
      <c r="E328" s="26">
        <f t="shared" si="154"/>
        <v>0.5</v>
      </c>
      <c r="F328" s="26">
        <f t="shared" si="155"/>
        <v>-0.02</v>
      </c>
      <c r="G328" s="39">
        <v>0.34</v>
      </c>
      <c r="H328" s="26"/>
      <c r="I328" s="30"/>
      <c r="J328" s="30"/>
      <c r="K328" s="30"/>
      <c r="L328" s="30"/>
      <c r="M328" s="30"/>
      <c r="N328" s="30"/>
      <c r="O328" s="30"/>
      <c r="P328" s="8"/>
      <c r="Q328" s="30"/>
      <c r="R328" s="30"/>
      <c r="S328" s="38">
        <f t="shared" si="148"/>
        <v>0.29166666666666446</v>
      </c>
      <c r="T328" s="78">
        <f t="shared" si="144"/>
        <v>0.37851690572757252</v>
      </c>
      <c r="U328" s="78" t="e" cm="1">
        <f t="array" ref="U328">_xlfn.IFS(
    FALSE, N("Check if X1 shading is ON"),
    $U$247&lt;&gt;"x", NA(),
    FALSE, N("Check if case is 'LEFT' and x axis value less than z score"),
    AND($F$266 = "LEFT", $S328 &lt; IF($J$266="", 0, $J$266)), $T328,
    FALSE, N("Check if case is 'RIGHT' and x axis value greater than z score"),
    AND($F$266 = "RIGHT", $S328 &gt; IF($J$266="", 0, $J$266)), $T328,
    FALSE, N("Check if case is 'TWO' and both directions"),
    AND(
        $F$266 = "TWO",
        OR($S328 &lt; -ABS($J$266), $S328 &gt; ABS($J$267))
    ), $T328,
    FALSE, N("Default case: Return NA()"),
    TRUE, NA()
)</f>
        <v>#N/A</v>
      </c>
      <c r="V328" s="78" t="e" cm="1">
        <f t="array" ref="V328">_xlfn.IFS(
    FALSE, N("Check if X1 shading is ON"),
    $U$247&lt;&gt;"x", NA(),
    FALSE, N("Check if case is 'LEFT' and x axis value less than z score"),
    AND($F$267 = "LEFT", $S328 &lt; IF($J$267="", 0, $J$267)), $T328,
    FALSE, N("Check if case is 'RIGHT' and x axis value greater than z score"),
    AND($F$267 = "RIGHT", $S328 &gt; IF($J$267="", 0, $J$267)), $T328,
    FALSE, N("Default case: Return NA()"),
    TRUE, NA()
)</f>
        <v>#N/A</v>
      </c>
      <c r="W328" s="78" t="e" cm="1">
        <f t="array" ref="W328">_xlfn.IFS(
    FALSE, N("Check if X1 shading is ON"),
    $W$247&lt;&gt;"x", NA(),
    FALSE, N("Check if case is 'LEFT' and x axis value less than z score"),
    AND($F$270 = "LEFT", $S328 &lt; IF($J$270="", 0, $J$270)), $T328,
    FALSE, N("Check if case is 'RIGHT' and x axis value greater than z score"),
    AND($F$270 = "RIGHT", $S328 &gt; IF($J$270="", 0, $J$270)), $T328,
    FALSE, N("Check if case is 'TWO' and both directions"),
    AND(
        $F$270 = "TWO",
        OR($S328 &lt; -ABS($J$270), $S328 &gt; ABS($J$270))
    ), $T328,
    FALSE, N("Default case: Return NA()"),
    TRUE, NA()
)</f>
        <v>#N/A</v>
      </c>
      <c r="X328" s="30"/>
      <c r="Y328" s="66">
        <v>-0.83333333333333526</v>
      </c>
      <c r="Z328" s="66">
        <v>0.182</v>
      </c>
      <c r="AA328" s="66">
        <f t="shared" si="140"/>
        <v>0.182</v>
      </c>
      <c r="AB328" s="66" t="str">
        <f t="shared" si="141"/>
        <v>x̅</v>
      </c>
      <c r="CA328" s="30"/>
      <c r="CB328" s="26"/>
      <c r="CC328" s="66"/>
      <c r="CD328" s="26">
        <f t="shared" si="156"/>
        <v>-0.5</v>
      </c>
      <c r="CE328" s="26">
        <f t="shared" si="157"/>
        <v>-0.02</v>
      </c>
      <c r="CF328" s="39">
        <v>0.34</v>
      </c>
      <c r="CG328" s="26"/>
      <c r="CH328" s="30"/>
      <c r="CI328" s="30"/>
      <c r="CJ328" s="30"/>
      <c r="CK328" s="30"/>
      <c r="CL328" s="30"/>
      <c r="CM328" s="30"/>
      <c r="CN328" s="30"/>
      <c r="CO328" s="8"/>
      <c r="CP328" s="30"/>
      <c r="CQ328" s="30"/>
      <c r="CR328" s="38">
        <f t="shared" si="153"/>
        <v>0.24999999999999781</v>
      </c>
      <c r="CS328" s="78">
        <f t="shared" si="149"/>
        <v>0.38295020271144958</v>
      </c>
      <c r="CT328" s="78" t="e" cm="1">
        <f t="array" ref="CT328">_xlfn.IFS(
    FALSE, N("Check if X1 shading is ON"),
    $CT$248&lt;&gt;"x", NA(),
    FALSE, N("Check if case is 'LEFT' and x axis value less than z score"),
    AND($CE$267 = "LEFT", $CR328 &lt; IF($CI$267="", 0, $CI$267)), $CS328,
    FALSE, N("Check if case is 'RIGHT' and x axis value greater than z score"),
    AND($CE$267 = "RIGHT", $CR328 &gt; IF($CI$267="", 0, $CI$267)), $CS328,
    FALSE, N("Check if case is 'TWO' and both directions"),
    AND(
        $CE$267 = "TWO",
        OR($CR328 &lt; -ABS($CI$267), $CR328 &gt; ABS($CI$268))
    ), $CS328,
    FALSE, N("Default case: Return NA()"),
    TRUE, NA()
)</f>
        <v>#N/A</v>
      </c>
      <c r="CU328" s="78" t="e" cm="1">
        <f t="array" ref="CU328">_xlfn.IFS(
    FALSE, N("Check if X1 shading is ON"),
    $CT$248&lt;&gt;"x", NA(),
    FALSE, N("Check if case is 'LEFT' and x axis value less than z score"),
    AND($CE$268 = "LEFT", $CR328 &lt; IF($CI$268="", 0, $CI$268)), $CS328,
    FALSE, N("Check if case is 'RIGHT' and x axis value greater than z score"),
    AND($CE$268 = "RIGHT", $CR328 &gt; IF($CI$268="", 0, $CI$268)), $CS328,
    FALSE, N("Default case: Return NA()"),
    TRUE, NA()
)</f>
        <v>#N/A</v>
      </c>
      <c r="CV328" s="78" t="e" cm="1">
        <f t="array" ref="CV328">_xlfn.IFS(
    FALSE, N("Check if X1 shading is ON"),
    $CV$248&lt;&gt;"x", NA(),
    FALSE, N("Check if case is 'LEFT' and x axis value less than z score"),
    AND($CE$271 = "LEFT", $CR328 &lt; IF($CI$271="", 0, $CI$271)), $CS328,
    FALSE, N("Check if case is 'RIGHT' and x axis value greater than z score"),
    AND($CE$271 = "RIGHT", $CR328 &gt; IF($CI$271="", 0, $CI$271)), $CS328,
    FALSE, N("Check if case is 'TWO' and both directions"),
    AND(
        $CE$271 = "TWO",
        OR($CR328 &lt; -ABS($CI$271), $CR328 &gt; ABS($CI$271))
    ), $CS328,
    FALSE, N("Default case: Return NA()"),
    TRUE, NA()
)</f>
        <v>#N/A</v>
      </c>
      <c r="CW328" s="30"/>
      <c r="CX328" s="66">
        <v>-1.1666666666666687</v>
      </c>
      <c r="CY328" s="66">
        <v>0.182</v>
      </c>
      <c r="CZ328" s="66">
        <f t="shared" si="142"/>
        <v>0.182</v>
      </c>
      <c r="DA328" s="66" t="str">
        <f t="shared" si="143"/>
        <v>x̅</v>
      </c>
    </row>
    <row r="329" spans="1:105" ht="16" x14ac:dyDescent="0.2">
      <c r="A329"/>
      <c r="B329" s="30"/>
      <c r="C329" s="26"/>
      <c r="D329" s="66"/>
      <c r="E329" s="26">
        <f t="shared" si="154"/>
        <v>1.5</v>
      </c>
      <c r="F329" s="26">
        <f t="shared" si="155"/>
        <v>-0.02</v>
      </c>
      <c r="G329" s="39">
        <v>0.13500000000000001</v>
      </c>
      <c r="H329" s="26"/>
      <c r="I329" s="30"/>
      <c r="J329" s="30"/>
      <c r="K329" s="30"/>
      <c r="L329" s="30"/>
      <c r="M329" s="30"/>
      <c r="N329" s="30"/>
      <c r="O329" s="30"/>
      <c r="P329" s="8"/>
      <c r="Q329" s="30"/>
      <c r="R329" s="30"/>
      <c r="S329" s="38">
        <f t="shared" si="148"/>
        <v>0.33333333333333115</v>
      </c>
      <c r="T329" s="78">
        <f t="shared" si="144"/>
        <v>0.37346949039154748</v>
      </c>
      <c r="U329" s="78" t="e" cm="1">
        <f t="array" ref="U329">_xlfn.IFS(
    FALSE, N("Check if X1 shading is ON"),
    $U$247&lt;&gt;"x", NA(),
    FALSE, N("Check if case is 'LEFT' and x axis value less than z score"),
    AND($F$266 = "LEFT", $S329 &lt; IF($J$266="", 0, $J$266)), $T329,
    FALSE, N("Check if case is 'RIGHT' and x axis value greater than z score"),
    AND($F$266 = "RIGHT", $S329 &gt; IF($J$266="", 0, $J$266)), $T329,
    FALSE, N("Check if case is 'TWO' and both directions"),
    AND(
        $F$266 = "TWO",
        OR($S329 &lt; -ABS($J$266), $S329 &gt; ABS($J$267))
    ), $T329,
    FALSE, N("Default case: Return NA()"),
    TRUE, NA()
)</f>
        <v>#N/A</v>
      </c>
      <c r="V329" s="78" t="e" cm="1">
        <f t="array" ref="V329">_xlfn.IFS(
    FALSE, N("Check if X1 shading is ON"),
    $U$247&lt;&gt;"x", NA(),
    FALSE, N("Check if case is 'LEFT' and x axis value less than z score"),
    AND($F$267 = "LEFT", $S329 &lt; IF($J$267="", 0, $J$267)), $T329,
    FALSE, N("Check if case is 'RIGHT' and x axis value greater than z score"),
    AND($F$267 = "RIGHT", $S329 &gt; IF($J$267="", 0, $J$267)), $T329,
    FALSE, N("Default case: Return NA()"),
    TRUE, NA()
)</f>
        <v>#N/A</v>
      </c>
      <c r="W329" s="78" t="e" cm="1">
        <f t="array" ref="W329">_xlfn.IFS(
    FALSE, N("Check if X1 shading is ON"),
    $W$247&lt;&gt;"x", NA(),
    FALSE, N("Check if case is 'LEFT' and x axis value less than z score"),
    AND($F$270 = "LEFT", $S329 &lt; IF($J$270="", 0, $J$270)), $T329,
    FALSE, N("Check if case is 'RIGHT' and x axis value greater than z score"),
    AND($F$270 = "RIGHT", $S329 &gt; IF($J$270="", 0, $J$270)), $T329,
    FALSE, N("Check if case is 'TWO' and both directions"),
    AND(
        $F$270 = "TWO",
        OR($S329 &lt; -ABS($J$270), $S329 &gt; ABS($J$270))
    ), $T329,
    FALSE, N("Default case: Return NA()"),
    TRUE, NA()
)</f>
        <v>#N/A</v>
      </c>
      <c r="X329" s="30"/>
      <c r="Y329" s="66">
        <v>-0.66666666666666874</v>
      </c>
      <c r="Z329" s="66">
        <v>0.182</v>
      </c>
      <c r="AA329" s="66">
        <f t="shared" si="140"/>
        <v>0.182</v>
      </c>
      <c r="AB329" s="66" t="str">
        <f t="shared" si="141"/>
        <v>x̅</v>
      </c>
      <c r="CA329" s="30"/>
      <c r="CB329" s="26"/>
      <c r="CC329" s="66"/>
      <c r="CD329" s="26">
        <f t="shared" si="156"/>
        <v>0.5</v>
      </c>
      <c r="CE329" s="26">
        <f t="shared" si="157"/>
        <v>-0.02</v>
      </c>
      <c r="CF329" s="39">
        <v>0.34</v>
      </c>
      <c r="CG329" s="26"/>
      <c r="CH329" s="30"/>
      <c r="CI329" s="30"/>
      <c r="CJ329" s="30"/>
      <c r="CK329" s="30"/>
      <c r="CL329" s="30"/>
      <c r="CM329" s="30"/>
      <c r="CN329" s="30"/>
      <c r="CO329" s="8"/>
      <c r="CP329" s="30"/>
      <c r="CQ329" s="30"/>
      <c r="CR329" s="38">
        <f t="shared" si="153"/>
        <v>0.29166666666666446</v>
      </c>
      <c r="CS329" s="78">
        <f t="shared" si="149"/>
        <v>0.37851690572757252</v>
      </c>
      <c r="CT329" s="78" t="e" cm="1">
        <f t="array" ref="CT329">_xlfn.IFS(
    FALSE, N("Check if X1 shading is ON"),
    $CT$248&lt;&gt;"x", NA(),
    FALSE, N("Check if case is 'LEFT' and x axis value less than z score"),
    AND($CE$267 = "LEFT", $CR329 &lt; IF($CI$267="", 0, $CI$267)), $CS329,
    FALSE, N("Check if case is 'RIGHT' and x axis value greater than z score"),
    AND($CE$267 = "RIGHT", $CR329 &gt; IF($CI$267="", 0, $CI$267)), $CS329,
    FALSE, N("Check if case is 'TWO' and both directions"),
    AND(
        $CE$267 = "TWO",
        OR($CR329 &lt; -ABS($CI$267), $CR329 &gt; ABS($CI$268))
    ), $CS329,
    FALSE, N("Default case: Return NA()"),
    TRUE, NA()
)</f>
        <v>#N/A</v>
      </c>
      <c r="CU329" s="78" t="e" cm="1">
        <f t="array" ref="CU329">_xlfn.IFS(
    FALSE, N("Check if X1 shading is ON"),
    $CT$248&lt;&gt;"x", NA(),
    FALSE, N("Check if case is 'LEFT' and x axis value less than z score"),
    AND($CE$268 = "LEFT", $CR329 &lt; IF($CI$268="", 0, $CI$268)), $CS329,
    FALSE, N("Check if case is 'RIGHT' and x axis value greater than z score"),
    AND($CE$268 = "RIGHT", $CR329 &gt; IF($CI$268="", 0, $CI$268)), $CS329,
    FALSE, N("Default case: Return NA()"),
    TRUE, NA()
)</f>
        <v>#N/A</v>
      </c>
      <c r="CV329" s="78" t="e" cm="1">
        <f t="array" ref="CV329">_xlfn.IFS(
    FALSE, N("Check if X1 shading is ON"),
    $CV$248&lt;&gt;"x", NA(),
    FALSE, N("Check if case is 'LEFT' and x axis value less than z score"),
    AND($CE$271 = "LEFT", $CR329 &lt; IF($CI$271="", 0, $CI$271)), $CS329,
    FALSE, N("Check if case is 'RIGHT' and x axis value greater than z score"),
    AND($CE$271 = "RIGHT", $CR329 &gt; IF($CI$271="", 0, $CI$271)), $CS329,
    FALSE, N("Check if case is 'TWO' and both directions"),
    AND(
        $CE$271 = "TWO",
        OR($CR329 &lt; -ABS($CI$271), $CR329 &gt; ABS($CI$271))
    ), $CS329,
    FALSE, N("Default case: Return NA()"),
    TRUE, NA()
)</f>
        <v>#N/A</v>
      </c>
      <c r="CW329" s="30"/>
      <c r="CX329" s="66">
        <v>-0.83333333333333526</v>
      </c>
      <c r="CY329" s="66">
        <v>0.182</v>
      </c>
      <c r="CZ329" s="66">
        <f t="shared" si="142"/>
        <v>0.182</v>
      </c>
      <c r="DA329" s="66" t="str">
        <f t="shared" si="143"/>
        <v>x̅</v>
      </c>
    </row>
    <row r="330" spans="1:105" ht="16" x14ac:dyDescent="0.2">
      <c r="A330"/>
      <c r="B330" s="30"/>
      <c r="C330" s="26"/>
      <c r="D330" s="66"/>
      <c r="E330" s="26">
        <f t="shared" si="154"/>
        <v>2.5</v>
      </c>
      <c r="F330" s="26">
        <f t="shared" si="155"/>
        <v>-0.02</v>
      </c>
      <c r="G330" s="39">
        <v>0.02</v>
      </c>
      <c r="H330" s="26"/>
      <c r="I330" s="30"/>
      <c r="J330" s="30"/>
      <c r="K330" s="30"/>
      <c r="L330" s="30"/>
      <c r="M330" s="30"/>
      <c r="N330" s="30"/>
      <c r="O330" s="30"/>
      <c r="P330" s="8"/>
      <c r="Q330" s="30"/>
      <c r="R330" s="30"/>
      <c r="S330" s="38">
        <f t="shared" si="148"/>
        <v>0.37499999999999784</v>
      </c>
      <c r="T330" s="78">
        <f t="shared" si="144"/>
        <v>0.36783574048247697</v>
      </c>
      <c r="U330" s="78" t="e" cm="1">
        <f t="array" ref="U330">_xlfn.IFS(
    FALSE, N("Check if X1 shading is ON"),
    $U$247&lt;&gt;"x", NA(),
    FALSE, N("Check if case is 'LEFT' and x axis value less than z score"),
    AND($F$266 = "LEFT", $S330 &lt; IF($J$266="", 0, $J$266)), $T330,
    FALSE, N("Check if case is 'RIGHT' and x axis value greater than z score"),
    AND($F$266 = "RIGHT", $S330 &gt; IF($J$266="", 0, $J$266)), $T330,
    FALSE, N("Check if case is 'TWO' and both directions"),
    AND(
        $F$266 = "TWO",
        OR($S330 &lt; -ABS($J$266), $S330 &gt; ABS($J$267))
    ), $T330,
    FALSE, N("Default case: Return NA()"),
    TRUE, NA()
)</f>
        <v>#N/A</v>
      </c>
      <c r="V330" s="78" t="e" cm="1">
        <f t="array" ref="V330">_xlfn.IFS(
    FALSE, N("Check if X1 shading is ON"),
    $U$247&lt;&gt;"x", NA(),
    FALSE, N("Check if case is 'LEFT' and x axis value less than z score"),
    AND($F$267 = "LEFT", $S330 &lt; IF($J$267="", 0, $J$267)), $T330,
    FALSE, N("Check if case is 'RIGHT' and x axis value greater than z score"),
    AND($F$267 = "RIGHT", $S330 &gt; IF($J$267="", 0, $J$267)), $T330,
    FALSE, N("Default case: Return NA()"),
    TRUE, NA()
)</f>
        <v>#N/A</v>
      </c>
      <c r="W330" s="78" t="e" cm="1">
        <f t="array" ref="W330">_xlfn.IFS(
    FALSE, N("Check if X1 shading is ON"),
    $W$247&lt;&gt;"x", NA(),
    FALSE, N("Check if case is 'LEFT' and x axis value less than z score"),
    AND($F$270 = "LEFT", $S330 &lt; IF($J$270="", 0, $J$270)), $T330,
    FALSE, N("Check if case is 'RIGHT' and x axis value greater than z score"),
    AND($F$270 = "RIGHT", $S330 &gt; IF($J$270="", 0, $J$270)), $T330,
    FALSE, N("Check if case is 'TWO' and both directions"),
    AND(
        $F$270 = "TWO",
        OR($S330 &lt; -ABS($J$270), $S330 &gt; ABS($J$270))
    ), $T330,
    FALSE, N("Default case: Return NA()"),
    TRUE, NA()
)</f>
        <v>#N/A</v>
      </c>
      <c r="X330" s="30"/>
      <c r="Y330" s="66">
        <v>-0.50000000000000222</v>
      </c>
      <c r="Z330" s="66">
        <v>0.182</v>
      </c>
      <c r="AA330" s="66">
        <f t="shared" si="140"/>
        <v>0.182</v>
      </c>
      <c r="AB330" s="66" t="str">
        <f t="shared" si="141"/>
        <v>x̅</v>
      </c>
      <c r="CA330" s="30"/>
      <c r="CB330" s="26"/>
      <c r="CC330" s="66"/>
      <c r="CD330" s="26">
        <f t="shared" si="156"/>
        <v>1.5</v>
      </c>
      <c r="CE330" s="26">
        <f t="shared" si="157"/>
        <v>-0.02</v>
      </c>
      <c r="CF330" s="39">
        <v>0.13500000000000001</v>
      </c>
      <c r="CG330" s="26"/>
      <c r="CH330" s="30"/>
      <c r="CI330" s="30"/>
      <c r="CJ330" s="30"/>
      <c r="CK330" s="30"/>
      <c r="CL330" s="30"/>
      <c r="CM330" s="30"/>
      <c r="CN330" s="30"/>
      <c r="CO330" s="8"/>
      <c r="CP330" s="30"/>
      <c r="CQ330" s="30"/>
      <c r="CR330" s="38">
        <f t="shared" si="153"/>
        <v>0.33333333333333115</v>
      </c>
      <c r="CS330" s="78">
        <f t="shared" si="149"/>
        <v>0.37346949039154748</v>
      </c>
      <c r="CT330" s="78" t="e" cm="1">
        <f t="array" ref="CT330">_xlfn.IFS(
    FALSE, N("Check if X1 shading is ON"),
    $CT$248&lt;&gt;"x", NA(),
    FALSE, N("Check if case is 'LEFT' and x axis value less than z score"),
    AND($CE$267 = "LEFT", $CR330 &lt; IF($CI$267="", 0, $CI$267)), $CS330,
    FALSE, N("Check if case is 'RIGHT' and x axis value greater than z score"),
    AND($CE$267 = "RIGHT", $CR330 &gt; IF($CI$267="", 0, $CI$267)), $CS330,
    FALSE, N("Check if case is 'TWO' and both directions"),
    AND(
        $CE$267 = "TWO",
        OR($CR330 &lt; -ABS($CI$267), $CR330 &gt; ABS($CI$268))
    ), $CS330,
    FALSE, N("Default case: Return NA()"),
    TRUE, NA()
)</f>
        <v>#N/A</v>
      </c>
      <c r="CU330" s="78" t="e" cm="1">
        <f t="array" ref="CU330">_xlfn.IFS(
    FALSE, N("Check if X1 shading is ON"),
    $CT$248&lt;&gt;"x", NA(),
    FALSE, N("Check if case is 'LEFT' and x axis value less than z score"),
    AND($CE$268 = "LEFT", $CR330 &lt; IF($CI$268="", 0, $CI$268)), $CS330,
    FALSE, N("Check if case is 'RIGHT' and x axis value greater than z score"),
    AND($CE$268 = "RIGHT", $CR330 &gt; IF($CI$268="", 0, $CI$268)), $CS330,
    FALSE, N("Default case: Return NA()"),
    TRUE, NA()
)</f>
        <v>#N/A</v>
      </c>
      <c r="CV330" s="78" t="e" cm="1">
        <f t="array" ref="CV330">_xlfn.IFS(
    FALSE, N("Check if X1 shading is ON"),
    $CV$248&lt;&gt;"x", NA(),
    FALSE, N("Check if case is 'LEFT' and x axis value less than z score"),
    AND($CE$271 = "LEFT", $CR330 &lt; IF($CI$271="", 0, $CI$271)), $CS330,
    FALSE, N("Check if case is 'RIGHT' and x axis value greater than z score"),
    AND($CE$271 = "RIGHT", $CR330 &gt; IF($CI$271="", 0, $CI$271)), $CS330,
    FALSE, N("Check if case is 'TWO' and both directions"),
    AND(
        $CE$271 = "TWO",
        OR($CR330 &lt; -ABS($CI$271), $CR330 &gt; ABS($CI$271))
    ), $CS330,
    FALSE, N("Default case: Return NA()"),
    TRUE, NA()
)</f>
        <v>#N/A</v>
      </c>
      <c r="CW330" s="30"/>
      <c r="CX330" s="66">
        <v>-0.66666666666666874</v>
      </c>
      <c r="CY330" s="66">
        <v>0.182</v>
      </c>
      <c r="CZ330" s="66">
        <f t="shared" si="142"/>
        <v>0.182</v>
      </c>
      <c r="DA330" s="66" t="str">
        <f t="shared" si="143"/>
        <v>x̅</v>
      </c>
    </row>
    <row r="331" spans="1:105" ht="16" x14ac:dyDescent="0.2">
      <c r="A331"/>
      <c r="B331" s="30"/>
      <c r="C331" s="26"/>
      <c r="D331" s="66"/>
      <c r="E331" s="26">
        <f t="shared" si="154"/>
        <v>3.5</v>
      </c>
      <c r="F331" s="26">
        <f t="shared" si="155"/>
        <v>-0.02</v>
      </c>
      <c r="G331" s="39">
        <v>5.0000000000000001E-3</v>
      </c>
      <c r="H331" s="26"/>
      <c r="I331" s="30"/>
      <c r="J331" s="30"/>
      <c r="K331" s="30"/>
      <c r="L331" s="30"/>
      <c r="M331" s="30"/>
      <c r="N331" s="30"/>
      <c r="O331" s="30"/>
      <c r="P331" s="8"/>
      <c r="Q331" s="30"/>
      <c r="R331" s="30"/>
      <c r="S331" s="38">
        <f t="shared" si="148"/>
        <v>0.41666666666666452</v>
      </c>
      <c r="T331" s="78">
        <f t="shared" si="144"/>
        <v>0.36164629119515979</v>
      </c>
      <c r="U331" s="78" t="e" cm="1">
        <f t="array" ref="U331">_xlfn.IFS(
    FALSE, N("Check if X1 shading is ON"),
    $U$247&lt;&gt;"x", NA(),
    FALSE, N("Check if case is 'LEFT' and x axis value less than z score"),
    AND($F$266 = "LEFT", $S331 &lt; IF($J$266="", 0, $J$266)), $T331,
    FALSE, N("Check if case is 'RIGHT' and x axis value greater than z score"),
    AND($F$266 = "RIGHT", $S331 &gt; IF($J$266="", 0, $J$266)), $T331,
    FALSE, N("Check if case is 'TWO' and both directions"),
    AND(
        $F$266 = "TWO",
        OR($S331 &lt; -ABS($J$266), $S331 &gt; ABS($J$267))
    ), $T331,
    FALSE, N("Default case: Return NA()"),
    TRUE, NA()
)</f>
        <v>#N/A</v>
      </c>
      <c r="V331" s="78" t="e" cm="1">
        <f t="array" ref="V331">_xlfn.IFS(
    FALSE, N("Check if X1 shading is ON"),
    $U$247&lt;&gt;"x", NA(),
    FALSE, N("Check if case is 'LEFT' and x axis value less than z score"),
    AND($F$267 = "LEFT", $S331 &lt; IF($J$267="", 0, $J$267)), $T331,
    FALSE, N("Check if case is 'RIGHT' and x axis value greater than z score"),
    AND($F$267 = "RIGHT", $S331 &gt; IF($J$267="", 0, $J$267)), $T331,
    FALSE, N("Default case: Return NA()"),
    TRUE, NA()
)</f>
        <v>#N/A</v>
      </c>
      <c r="W331" s="78" t="e" cm="1">
        <f t="array" ref="W331">_xlfn.IFS(
    FALSE, N("Check if X1 shading is ON"),
    $W$247&lt;&gt;"x", NA(),
    FALSE, N("Check if case is 'LEFT' and x axis value less than z score"),
    AND($F$270 = "LEFT", $S331 &lt; IF($J$270="", 0, $J$270)), $T331,
    FALSE, N("Check if case is 'RIGHT' and x axis value greater than z score"),
    AND($F$270 = "RIGHT", $S331 &gt; IF($J$270="", 0, $J$270)), $T331,
    FALSE, N("Check if case is 'TWO' and both directions"),
    AND(
        $F$270 = "TWO",
        OR($S331 &lt; -ABS($J$270), $S331 &gt; ABS($J$270))
    ), $T331,
    FALSE, N("Default case: Return NA()"),
    TRUE, NA()
)</f>
        <v>#N/A</v>
      </c>
      <c r="X331" s="30"/>
      <c r="Y331" s="66">
        <v>-0.33333333333333548</v>
      </c>
      <c r="Z331" s="66">
        <v>0.182</v>
      </c>
      <c r="AA331" s="66">
        <f t="shared" ref="AA331:AA362" si="158">IF($AA$201="x",Z331,NA())</f>
        <v>0.182</v>
      </c>
      <c r="AB331" s="66" t="str">
        <f t="shared" ref="AB331:AB362" si="159">IF($I$265="","",$I$265)</f>
        <v>x̅</v>
      </c>
      <c r="CA331" s="30"/>
      <c r="CB331" s="26"/>
      <c r="CC331" s="66"/>
      <c r="CD331" s="26">
        <f t="shared" si="156"/>
        <v>2.5</v>
      </c>
      <c r="CE331" s="26">
        <f t="shared" si="157"/>
        <v>-0.02</v>
      </c>
      <c r="CF331" s="39">
        <v>0.02</v>
      </c>
      <c r="CG331" s="26"/>
      <c r="CH331" s="30"/>
      <c r="CI331" s="30"/>
      <c r="CJ331" s="30"/>
      <c r="CK331" s="30"/>
      <c r="CL331" s="30"/>
      <c r="CM331" s="30"/>
      <c r="CN331" s="30"/>
      <c r="CO331" s="8"/>
      <c r="CP331" s="30"/>
      <c r="CQ331" s="30"/>
      <c r="CR331" s="38">
        <f t="shared" si="153"/>
        <v>0.37499999999999784</v>
      </c>
      <c r="CS331" s="78">
        <f t="shared" si="149"/>
        <v>0.36783574048247697</v>
      </c>
      <c r="CT331" s="78" t="e" cm="1">
        <f t="array" ref="CT331">_xlfn.IFS(
    FALSE, N("Check if X1 shading is ON"),
    $CT$248&lt;&gt;"x", NA(),
    FALSE, N("Check if case is 'LEFT' and x axis value less than z score"),
    AND($CE$267 = "LEFT", $CR331 &lt; IF($CI$267="", 0, $CI$267)), $CS331,
    FALSE, N("Check if case is 'RIGHT' and x axis value greater than z score"),
    AND($CE$267 = "RIGHT", $CR331 &gt; IF($CI$267="", 0, $CI$267)), $CS331,
    FALSE, N("Check if case is 'TWO' and both directions"),
    AND(
        $CE$267 = "TWO",
        OR($CR331 &lt; -ABS($CI$267), $CR331 &gt; ABS($CI$268))
    ), $CS331,
    FALSE, N("Default case: Return NA()"),
    TRUE, NA()
)</f>
        <v>#N/A</v>
      </c>
      <c r="CU331" s="78" t="e" cm="1">
        <f t="array" ref="CU331">_xlfn.IFS(
    FALSE, N("Check if X1 shading is ON"),
    $CT$248&lt;&gt;"x", NA(),
    FALSE, N("Check if case is 'LEFT' and x axis value less than z score"),
    AND($CE$268 = "LEFT", $CR331 &lt; IF($CI$268="", 0, $CI$268)), $CS331,
    FALSE, N("Check if case is 'RIGHT' and x axis value greater than z score"),
    AND($CE$268 = "RIGHT", $CR331 &gt; IF($CI$268="", 0, $CI$268)), $CS331,
    FALSE, N("Default case: Return NA()"),
    TRUE, NA()
)</f>
        <v>#N/A</v>
      </c>
      <c r="CV331" s="78" t="e" cm="1">
        <f t="array" ref="CV331">_xlfn.IFS(
    FALSE, N("Check if X1 shading is ON"),
    $CV$248&lt;&gt;"x", NA(),
    FALSE, N("Check if case is 'LEFT' and x axis value less than z score"),
    AND($CE$271 = "LEFT", $CR331 &lt; IF($CI$271="", 0, $CI$271)), $CS331,
    FALSE, N("Check if case is 'RIGHT' and x axis value greater than z score"),
    AND($CE$271 = "RIGHT", $CR331 &gt; IF($CI$271="", 0, $CI$271)), $CS331,
    FALSE, N("Check if case is 'TWO' and both directions"),
    AND(
        $CE$271 = "TWO",
        OR($CR331 &lt; -ABS($CI$271), $CR331 &gt; ABS($CI$271))
    ), $CS331,
    FALSE, N("Default case: Return NA()"),
    TRUE, NA()
)</f>
        <v>#N/A</v>
      </c>
      <c r="CW331" s="30"/>
      <c r="CX331" s="66">
        <v>-0.50000000000000222</v>
      </c>
      <c r="CY331" s="66">
        <v>0.182</v>
      </c>
      <c r="CZ331" s="66">
        <f t="shared" si="142"/>
        <v>0.182</v>
      </c>
      <c r="DA331" s="66" t="str">
        <f t="shared" si="143"/>
        <v>x̅</v>
      </c>
    </row>
    <row r="332" spans="1:105" ht="16" x14ac:dyDescent="0.2">
      <c r="A332"/>
      <c r="B332" s="30"/>
      <c r="C332" s="26"/>
      <c r="D332" s="66"/>
      <c r="E332" s="66"/>
      <c r="F332" s="26"/>
      <c r="G332" s="26"/>
      <c r="H332" s="26"/>
      <c r="I332" s="30"/>
      <c r="J332" s="30"/>
      <c r="K332" s="30"/>
      <c r="L332" s="30"/>
      <c r="M332" s="30"/>
      <c r="N332" s="30"/>
      <c r="O332" s="30"/>
      <c r="P332" s="8"/>
      <c r="Q332" s="30"/>
      <c r="R332" s="30"/>
      <c r="S332" s="38">
        <f t="shared" si="148"/>
        <v>0.45833333333333121</v>
      </c>
      <c r="T332" s="78">
        <f t="shared" si="144"/>
        <v>0.35493433646244205</v>
      </c>
      <c r="U332" s="78" t="e" cm="1">
        <f t="array" ref="U332">_xlfn.IFS(
    FALSE, N("Check if X1 shading is ON"),
    $U$247&lt;&gt;"x", NA(),
    FALSE, N("Check if case is 'LEFT' and x axis value less than z score"),
    AND($F$266 = "LEFT", $S332 &lt; IF($J$266="", 0, $J$266)), $T332,
    FALSE, N("Check if case is 'RIGHT' and x axis value greater than z score"),
    AND($F$266 = "RIGHT", $S332 &gt; IF($J$266="", 0, $J$266)), $T332,
    FALSE, N("Check if case is 'TWO' and both directions"),
    AND(
        $F$266 = "TWO",
        OR($S332 &lt; -ABS($J$266), $S332 &gt; ABS($J$267))
    ), $T332,
    FALSE, N("Default case: Return NA()"),
    TRUE, NA()
)</f>
        <v>#N/A</v>
      </c>
      <c r="V332" s="78" t="e" cm="1">
        <f t="array" ref="V332">_xlfn.IFS(
    FALSE, N("Check if X1 shading is ON"),
    $U$247&lt;&gt;"x", NA(),
    FALSE, N("Check if case is 'LEFT' and x axis value less than z score"),
    AND($F$267 = "LEFT", $S332 &lt; IF($J$267="", 0, $J$267)), $T332,
    FALSE, N("Check if case is 'RIGHT' and x axis value greater than z score"),
    AND($F$267 = "RIGHT", $S332 &gt; IF($J$267="", 0, $J$267)), $T332,
    FALSE, N("Default case: Return NA()"),
    TRUE, NA()
)</f>
        <v>#N/A</v>
      </c>
      <c r="W332" s="78" t="e" cm="1">
        <f t="array" ref="W332">_xlfn.IFS(
    FALSE, N("Check if X1 shading is ON"),
    $W$247&lt;&gt;"x", NA(),
    FALSE, N("Check if case is 'LEFT' and x axis value less than z score"),
    AND($F$270 = "LEFT", $S332 &lt; IF($J$270="", 0, $J$270)), $T332,
    FALSE, N("Check if case is 'RIGHT' and x axis value greater than z score"),
    AND($F$270 = "RIGHT", $S332 &gt; IF($J$270="", 0, $J$270)), $T332,
    FALSE, N("Check if case is 'TWO' and both directions"),
    AND(
        $F$270 = "TWO",
        OR($S332 &lt; -ABS($J$270), $S332 &gt; ABS($J$270))
    ), $T332,
    FALSE, N("Default case: Return NA()"),
    TRUE, NA()
)</f>
        <v>#N/A</v>
      </c>
      <c r="X332" s="30"/>
      <c r="Y332" s="66">
        <v>-0.16666666666666879</v>
      </c>
      <c r="Z332" s="66">
        <v>0.182</v>
      </c>
      <c r="AA332" s="66">
        <f t="shared" si="158"/>
        <v>0.182</v>
      </c>
      <c r="AB332" s="66" t="str">
        <f t="shared" si="159"/>
        <v>x̅</v>
      </c>
      <c r="CA332" s="30"/>
      <c r="CB332" s="26"/>
      <c r="CC332" s="66"/>
      <c r="CD332" s="26">
        <f t="shared" si="156"/>
        <v>3.5</v>
      </c>
      <c r="CE332" s="26">
        <f t="shared" si="157"/>
        <v>-0.02</v>
      </c>
      <c r="CF332" s="39">
        <v>5.0000000000000001E-3</v>
      </c>
      <c r="CG332" s="26"/>
      <c r="CH332" s="30"/>
      <c r="CI332" s="30"/>
      <c r="CJ332" s="30"/>
      <c r="CK332" s="30"/>
      <c r="CL332" s="30"/>
      <c r="CM332" s="30"/>
      <c r="CN332" s="30"/>
      <c r="CO332" s="8"/>
      <c r="CP332" s="30"/>
      <c r="CQ332" s="30"/>
      <c r="CR332" s="38">
        <f t="shared" si="153"/>
        <v>0.41666666666666452</v>
      </c>
      <c r="CS332" s="78">
        <f t="shared" si="149"/>
        <v>0.36164629119515979</v>
      </c>
      <c r="CT332" s="78" t="e" cm="1">
        <f t="array" ref="CT332">_xlfn.IFS(
    FALSE, N("Check if X1 shading is ON"),
    $CT$248&lt;&gt;"x", NA(),
    FALSE, N("Check if case is 'LEFT' and x axis value less than z score"),
    AND($CE$267 = "LEFT", $CR332 &lt; IF($CI$267="", 0, $CI$267)), $CS332,
    FALSE, N("Check if case is 'RIGHT' and x axis value greater than z score"),
    AND($CE$267 = "RIGHT", $CR332 &gt; IF($CI$267="", 0, $CI$267)), $CS332,
    FALSE, N("Check if case is 'TWO' and both directions"),
    AND(
        $CE$267 = "TWO",
        OR($CR332 &lt; -ABS($CI$267), $CR332 &gt; ABS($CI$268))
    ), $CS332,
    FALSE, N("Default case: Return NA()"),
    TRUE, NA()
)</f>
        <v>#N/A</v>
      </c>
      <c r="CU332" s="78" t="e" cm="1">
        <f t="array" ref="CU332">_xlfn.IFS(
    FALSE, N("Check if X1 shading is ON"),
    $CT$248&lt;&gt;"x", NA(),
    FALSE, N("Check if case is 'LEFT' and x axis value less than z score"),
    AND($CE$268 = "LEFT", $CR332 &lt; IF($CI$268="", 0, $CI$268)), $CS332,
    FALSE, N("Check if case is 'RIGHT' and x axis value greater than z score"),
    AND($CE$268 = "RIGHT", $CR332 &gt; IF($CI$268="", 0, $CI$268)), $CS332,
    FALSE, N("Default case: Return NA()"),
    TRUE, NA()
)</f>
        <v>#N/A</v>
      </c>
      <c r="CV332" s="78" t="e" cm="1">
        <f t="array" ref="CV332">_xlfn.IFS(
    FALSE, N("Check if X1 shading is ON"),
    $CV$248&lt;&gt;"x", NA(),
    FALSE, N("Check if case is 'LEFT' and x axis value less than z score"),
    AND($CE$271 = "LEFT", $CR332 &lt; IF($CI$271="", 0, $CI$271)), $CS332,
    FALSE, N("Check if case is 'RIGHT' and x axis value greater than z score"),
    AND($CE$271 = "RIGHT", $CR332 &gt; IF($CI$271="", 0, $CI$271)), $CS332,
    FALSE, N("Check if case is 'TWO' and both directions"),
    AND(
        $CE$271 = "TWO",
        OR($CR332 &lt; -ABS($CI$271), $CR332 &gt; ABS($CI$271))
    ), $CS332,
    FALSE, N("Default case: Return NA()"),
    TRUE, NA()
)</f>
        <v>#N/A</v>
      </c>
      <c r="CW332" s="30"/>
      <c r="CX332" s="66">
        <v>-0.33333333333333548</v>
      </c>
      <c r="CY332" s="66">
        <v>0.182</v>
      </c>
      <c r="CZ332" s="66">
        <f t="shared" ref="CZ332:CZ363" si="160">IF($CZ$202="x",CY332,NA())</f>
        <v>0.182</v>
      </c>
      <c r="DA332" s="66" t="str">
        <f t="shared" ref="DA332:DA363" si="161">IF($CH$266="","",$CH$266)</f>
        <v>x̅</v>
      </c>
    </row>
    <row r="333" spans="1:105" ht="19" x14ac:dyDescent="0.25">
      <c r="A333"/>
      <c r="B333" s="30"/>
      <c r="C333" s="77" t="s">
        <v>51</v>
      </c>
      <c r="D333" s="66"/>
      <c r="E333" s="66"/>
      <c r="F333" s="26"/>
      <c r="G333" s="26"/>
      <c r="H333" s="26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8">
        <f t="shared" si="148"/>
        <v>0.49999999999999789</v>
      </c>
      <c r="T333" s="78">
        <f t="shared" si="144"/>
        <v>0.34773531689290943</v>
      </c>
      <c r="U333" s="78" t="e" cm="1">
        <f t="array" ref="U333">_xlfn.IFS(
    FALSE, N("Check if X1 shading is ON"),
    $U$247&lt;&gt;"x", NA(),
    FALSE, N("Check if case is 'LEFT' and x axis value less than z score"),
    AND($F$266 = "LEFT", $S333 &lt; IF($J$266="", 0, $J$266)), $T333,
    FALSE, N("Check if case is 'RIGHT' and x axis value greater than z score"),
    AND($F$266 = "RIGHT", $S333 &gt; IF($J$266="", 0, $J$266)), $T333,
    FALSE, N("Check if case is 'TWO' and both directions"),
    AND(
        $F$266 = "TWO",
        OR($S333 &lt; -ABS($J$266), $S333 &gt; ABS($J$267))
    ), $T333,
    FALSE, N("Default case: Return NA()"),
    TRUE, NA()
)</f>
        <v>#N/A</v>
      </c>
      <c r="V333" s="78" t="e" cm="1">
        <f t="array" ref="V333">_xlfn.IFS(
    FALSE, N("Check if X1 shading is ON"),
    $U$247&lt;&gt;"x", NA(),
    FALSE, N("Check if case is 'LEFT' and x axis value less than z score"),
    AND($F$267 = "LEFT", $S333 &lt; IF($J$267="", 0, $J$267)), $T333,
    FALSE, N("Check if case is 'RIGHT' and x axis value greater than z score"),
    AND($F$267 = "RIGHT", $S333 &gt; IF($J$267="", 0, $J$267)), $T333,
    FALSE, N("Default case: Return NA()"),
    TRUE, NA()
)</f>
        <v>#N/A</v>
      </c>
      <c r="W333" s="78" t="e" cm="1">
        <f t="array" ref="W333">_xlfn.IFS(
    FALSE, N("Check if X1 shading is ON"),
    $W$247&lt;&gt;"x", NA(),
    FALSE, N("Check if case is 'LEFT' and x axis value less than z score"),
    AND($F$270 = "LEFT", $S333 &lt; IF($J$270="", 0, $J$270)), $T333,
    FALSE, N("Check if case is 'RIGHT' and x axis value greater than z score"),
    AND($F$270 = "RIGHT", $S333 &gt; IF($J$270="", 0, $J$270)), $T333,
    FALSE, N("Check if case is 'TWO' and both directions"),
    AND(
        $F$270 = "TWO",
        OR($S333 &lt; -ABS($J$270), $S333 &gt; ABS($J$270))
    ), $T333,
    FALSE, N("Default case: Return NA()"),
    TRUE, NA()
)</f>
        <v>#N/A</v>
      </c>
      <c r="X333" s="30"/>
      <c r="Y333" s="66">
        <v>0.16666666666666449</v>
      </c>
      <c r="Z333" s="66">
        <v>0.182</v>
      </c>
      <c r="AA333" s="66">
        <f t="shared" si="158"/>
        <v>0.182</v>
      </c>
      <c r="AB333" s="66" t="str">
        <f t="shared" si="159"/>
        <v>x̅</v>
      </c>
      <c r="CA333" s="30"/>
      <c r="CB333" s="26"/>
      <c r="CC333" s="66"/>
      <c r="CD333" s="66"/>
      <c r="CE333" s="26"/>
      <c r="CF333" s="26"/>
      <c r="CG333" s="26"/>
      <c r="CH333" s="30"/>
      <c r="CI333" s="30"/>
      <c r="CJ333" s="30"/>
      <c r="CK333" s="30"/>
      <c r="CL333" s="30"/>
      <c r="CM333" s="30"/>
      <c r="CN333" s="30"/>
      <c r="CO333" s="8"/>
      <c r="CP333" s="30"/>
      <c r="CQ333" s="30"/>
      <c r="CR333" s="38">
        <f t="shared" si="153"/>
        <v>0.45833333333333121</v>
      </c>
      <c r="CS333" s="78">
        <f t="shared" si="149"/>
        <v>0.35493433646244205</v>
      </c>
      <c r="CT333" s="78" t="e" cm="1">
        <f t="array" ref="CT333">_xlfn.IFS(
    FALSE, N("Check if X1 shading is ON"),
    $CT$248&lt;&gt;"x", NA(),
    FALSE, N("Check if case is 'LEFT' and x axis value less than z score"),
    AND($CE$267 = "LEFT", $CR333 &lt; IF($CI$267="", 0, $CI$267)), $CS333,
    FALSE, N("Check if case is 'RIGHT' and x axis value greater than z score"),
    AND($CE$267 = "RIGHT", $CR333 &gt; IF($CI$267="", 0, $CI$267)), $CS333,
    FALSE, N("Check if case is 'TWO' and both directions"),
    AND(
        $CE$267 = "TWO",
        OR($CR333 &lt; -ABS($CI$267), $CR333 &gt; ABS($CI$268))
    ), $CS333,
    FALSE, N("Default case: Return NA()"),
    TRUE, NA()
)</f>
        <v>#N/A</v>
      </c>
      <c r="CU333" s="78" t="e" cm="1">
        <f t="array" ref="CU333">_xlfn.IFS(
    FALSE, N("Check if X1 shading is ON"),
    $CT$248&lt;&gt;"x", NA(),
    FALSE, N("Check if case is 'LEFT' and x axis value less than z score"),
    AND($CE$268 = "LEFT", $CR333 &lt; IF($CI$268="", 0, $CI$268)), $CS333,
    FALSE, N("Check if case is 'RIGHT' and x axis value greater than z score"),
    AND($CE$268 = "RIGHT", $CR333 &gt; IF($CI$268="", 0, $CI$268)), $CS333,
    FALSE, N("Default case: Return NA()"),
    TRUE, NA()
)</f>
        <v>#N/A</v>
      </c>
      <c r="CV333" s="78" t="e" cm="1">
        <f t="array" ref="CV333">_xlfn.IFS(
    FALSE, N("Check if X1 shading is ON"),
    $CV$248&lt;&gt;"x", NA(),
    FALSE, N("Check if case is 'LEFT' and x axis value less than z score"),
    AND($CE$271 = "LEFT", $CR333 &lt; IF($CI$271="", 0, $CI$271)), $CS333,
    FALSE, N("Check if case is 'RIGHT' and x axis value greater than z score"),
    AND($CE$271 = "RIGHT", $CR333 &gt; IF($CI$271="", 0, $CI$271)), $CS333,
    FALSE, N("Check if case is 'TWO' and both directions"),
    AND(
        $CE$271 = "TWO",
        OR($CR333 &lt; -ABS($CI$271), $CR333 &gt; ABS($CI$271))
    ), $CS333,
    FALSE, N("Default case: Return NA()"),
    TRUE, NA()
)</f>
        <v>#N/A</v>
      </c>
      <c r="CW333" s="30"/>
      <c r="CX333" s="66">
        <v>-0.16666666666666879</v>
      </c>
      <c r="CY333" s="66">
        <v>0.182</v>
      </c>
      <c r="CZ333" s="66">
        <f t="shared" si="160"/>
        <v>0.182</v>
      </c>
      <c r="DA333" s="66" t="str">
        <f t="shared" si="161"/>
        <v>x̅</v>
      </c>
    </row>
    <row r="334" spans="1:105" ht="19" x14ac:dyDescent="0.25">
      <c r="A334"/>
      <c r="B334" s="30"/>
      <c r="C334" s="35" t="s">
        <v>40</v>
      </c>
      <c r="D334" s="70" t="s">
        <v>41</v>
      </c>
      <c r="E334" s="35" t="s">
        <v>52</v>
      </c>
      <c r="F334" s="64" t="s">
        <v>53</v>
      </c>
      <c r="G334" s="35" t="s">
        <v>54</v>
      </c>
      <c r="H334" s="35" t="s">
        <v>55</v>
      </c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8">
        <f t="shared" si="148"/>
        <v>0.54166666666666452</v>
      </c>
      <c r="T334" s="78">
        <f t="shared" si="144"/>
        <v>0.34008659262477703</v>
      </c>
      <c r="U334" s="78" t="e" cm="1">
        <f t="array" ref="U334">_xlfn.IFS(
    FALSE, N("Check if X1 shading is ON"),
    $U$247&lt;&gt;"x", NA(),
    FALSE, N("Check if case is 'LEFT' and x axis value less than z score"),
    AND($F$266 = "LEFT", $S334 &lt; IF($J$266="", 0, $J$266)), $T334,
    FALSE, N("Check if case is 'RIGHT' and x axis value greater than z score"),
    AND($F$266 = "RIGHT", $S334 &gt; IF($J$266="", 0, $J$266)), $T334,
    FALSE, N("Check if case is 'TWO' and both directions"),
    AND(
        $F$266 = "TWO",
        OR($S334 &lt; -ABS($J$266), $S334 &gt; ABS($J$267))
    ), $T334,
    FALSE, N("Default case: Return NA()"),
    TRUE, NA()
)</f>
        <v>#N/A</v>
      </c>
      <c r="V334" s="78" t="e" cm="1">
        <f t="array" ref="V334">_xlfn.IFS(
    FALSE, N("Check if X1 shading is ON"),
    $U$247&lt;&gt;"x", NA(),
    FALSE, N("Check if case is 'LEFT' and x axis value less than z score"),
    AND($F$267 = "LEFT", $S334 &lt; IF($J$267="", 0, $J$267)), $T334,
    FALSE, N("Check if case is 'RIGHT' and x axis value greater than z score"),
    AND($F$267 = "RIGHT", $S334 &gt; IF($J$267="", 0, $J$267)), $T334,
    FALSE, N("Default case: Return NA()"),
    TRUE, NA()
)</f>
        <v>#N/A</v>
      </c>
      <c r="W334" s="78" t="e" cm="1">
        <f t="array" ref="W334">_xlfn.IFS(
    FALSE, N("Check if X1 shading is ON"),
    $W$247&lt;&gt;"x", NA(),
    FALSE, N("Check if case is 'LEFT' and x axis value less than z score"),
    AND($F$270 = "LEFT", $S334 &lt; IF($J$270="", 0, $J$270)), $T334,
    FALSE, N("Check if case is 'RIGHT' and x axis value greater than z score"),
    AND($F$270 = "RIGHT", $S334 &gt; IF($J$270="", 0, $J$270)), $T334,
    FALSE, N("Check if case is 'TWO' and both directions"),
    AND(
        $F$270 = "TWO",
        OR($S334 &lt; -ABS($J$270), $S334 &gt; ABS($J$270))
    ), $T334,
    FALSE, N("Default case: Return NA()"),
    TRUE, NA()
)</f>
        <v>#N/A</v>
      </c>
      <c r="X334" s="30"/>
      <c r="Y334" s="66">
        <v>0.33333333333333115</v>
      </c>
      <c r="Z334" s="66">
        <v>0.182</v>
      </c>
      <c r="AA334" s="66">
        <f t="shared" si="158"/>
        <v>0.182</v>
      </c>
      <c r="AB334" s="66" t="str">
        <f t="shared" si="159"/>
        <v>x̅</v>
      </c>
      <c r="CA334" s="30"/>
      <c r="CB334" s="77" t="s">
        <v>51</v>
      </c>
      <c r="CC334" s="66"/>
      <c r="CD334" s="66"/>
      <c r="CE334" s="26"/>
      <c r="CF334" s="26"/>
      <c r="CG334" s="26"/>
      <c r="CH334" s="30"/>
      <c r="CI334" s="30"/>
      <c r="CJ334" s="30"/>
      <c r="CK334" s="30"/>
      <c r="CL334" s="30"/>
      <c r="CM334" s="30"/>
      <c r="CN334" s="30"/>
      <c r="CO334" s="30"/>
      <c r="CP334" s="30"/>
      <c r="CQ334" s="30"/>
      <c r="CR334" s="38">
        <f t="shared" si="153"/>
        <v>0.49999999999999789</v>
      </c>
      <c r="CS334" s="78">
        <f t="shared" si="149"/>
        <v>0.34773531689290943</v>
      </c>
      <c r="CT334" s="78" t="e" cm="1">
        <f t="array" ref="CT334">_xlfn.IFS(
    FALSE, N("Check if X1 shading is ON"),
    $CT$248&lt;&gt;"x", NA(),
    FALSE, N("Check if case is 'LEFT' and x axis value less than z score"),
    AND($CE$267 = "LEFT", $CR334 &lt; IF($CI$267="", 0, $CI$267)), $CS334,
    FALSE, N("Check if case is 'RIGHT' and x axis value greater than z score"),
    AND($CE$267 = "RIGHT", $CR334 &gt; IF($CI$267="", 0, $CI$267)), $CS334,
    FALSE, N("Check if case is 'TWO' and both directions"),
    AND(
        $CE$267 = "TWO",
        OR($CR334 &lt; -ABS($CI$267), $CR334 &gt; ABS($CI$268))
    ), $CS334,
    FALSE, N("Default case: Return NA()"),
    TRUE, NA()
)</f>
        <v>#N/A</v>
      </c>
      <c r="CU334" s="78" t="e" cm="1">
        <f t="array" ref="CU334">_xlfn.IFS(
    FALSE, N("Check if X1 shading is ON"),
    $CT$248&lt;&gt;"x", NA(),
    FALSE, N("Check if case is 'LEFT' and x axis value less than z score"),
    AND($CE$268 = "LEFT", $CR334 &lt; IF($CI$268="", 0, $CI$268)), $CS334,
    FALSE, N("Check if case is 'RIGHT' and x axis value greater than z score"),
    AND($CE$268 = "RIGHT", $CR334 &gt; IF($CI$268="", 0, $CI$268)), $CS334,
    FALSE, N("Default case: Return NA()"),
    TRUE, NA()
)</f>
        <v>#N/A</v>
      </c>
      <c r="CV334" s="78" t="e" cm="1">
        <f t="array" ref="CV334">_xlfn.IFS(
    FALSE, N("Check if X1 shading is ON"),
    $CV$248&lt;&gt;"x", NA(),
    FALSE, N("Check if case is 'LEFT' and x axis value less than z score"),
    AND($CE$271 = "LEFT", $CR334 &lt; IF($CI$271="", 0, $CI$271)), $CS334,
    FALSE, N("Check if case is 'RIGHT' and x axis value greater than z score"),
    AND($CE$271 = "RIGHT", $CR334 &gt; IF($CI$271="", 0, $CI$271)), $CS334,
    FALSE, N("Check if case is 'TWO' and both directions"),
    AND(
        $CE$271 = "TWO",
        OR($CR334 &lt; -ABS($CI$271), $CR334 &gt; ABS($CI$271))
    ), $CS334,
    FALSE, N("Default case: Return NA()"),
    TRUE, NA()
)</f>
        <v>#N/A</v>
      </c>
      <c r="CW334" s="30"/>
      <c r="CX334" s="66">
        <v>0.16666666666666449</v>
      </c>
      <c r="CY334" s="66">
        <v>0.182</v>
      </c>
      <c r="CZ334" s="66">
        <f t="shared" si="160"/>
        <v>0.182</v>
      </c>
      <c r="DA334" s="66" t="str">
        <f t="shared" si="161"/>
        <v>x̅</v>
      </c>
    </row>
    <row r="335" spans="1:105" ht="34" x14ac:dyDescent="0.2">
      <c r="A335"/>
      <c r="B335" s="30"/>
      <c r="C335" s="79" t="str">
        <f>N257</f>
        <v>x</v>
      </c>
      <c r="D335" s="66">
        <f>-0.05</f>
        <v>-0.05</v>
      </c>
      <c r="E335" s="26">
        <f t="shared" ref="E335:E341" si="162">E314</f>
        <v>-3</v>
      </c>
      <c r="F335" s="26">
        <f>IF(
    C335="x",
    D335,
    NA()
)</f>
        <v>-0.05</v>
      </c>
      <c r="G335" s="80" cm="1">
        <f t="array" ref="G335">_xlfn.IFS(
    $F$268 = "TWO", IF(SUM($G$324:G324) &lt;= 0.5, SUM($G$324:G324), 1 - SUM($G$324:G324)),
    $F$266 = "LEFT", SUM($G$324:G324),
    $F$266 = "RIGHT", 1 - SUM($G$324:G324)
)</f>
        <v>5.0000000000000001E-3</v>
      </c>
      <c r="H335" s="81" t="str" cm="1">
        <f t="array" ref="H335">_xlfn.IFS(
    $F$266 = "", "",
    AND($F$268 = "TWO", ROWS($G$335:G335) = 1), "⟵ " &amp; TEXT(G335, "#0.0%"),
    AND($F$268 = "TWO", G335 = 50%), TEXT(G335, "#0.0%"),
    AND($F$268 = "TWO", G336 &gt; G335), "⟵ " &amp; TEXT(G335, "#0.0%"),
    AND($F$268 = "TWO", G336 &lt; G335), TEXT(G335, "#0.0%") &amp; " ⟶",
    $F$266 = "LEFT", "⟵ " &amp; TEXT(G335, "#0.0%"),
    $F$266 = "RIGHT", TEXT(G335, "#0.0%") &amp; " ⟶"
)</f>
        <v>⟵ 0.5%</v>
      </c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8">
        <f t="shared" si="148"/>
        <v>0.58333333333333115</v>
      </c>
      <c r="T335" s="78">
        <f t="shared" si="144"/>
        <v>0.33202710550851339</v>
      </c>
      <c r="U335" s="78" t="e" cm="1">
        <f t="array" ref="U335">_xlfn.IFS(
    FALSE, N("Check if X1 shading is ON"),
    $U$247&lt;&gt;"x", NA(),
    FALSE, N("Check if case is 'LEFT' and x axis value less than z score"),
    AND($F$266 = "LEFT", $S335 &lt; IF($J$266="", 0, $J$266)), $T335,
    FALSE, N("Check if case is 'RIGHT' and x axis value greater than z score"),
    AND($F$266 = "RIGHT", $S335 &gt; IF($J$266="", 0, $J$266)), $T335,
    FALSE, N("Check if case is 'TWO' and both directions"),
    AND(
        $F$266 = "TWO",
        OR($S335 &lt; -ABS($J$266), $S335 &gt; ABS($J$267))
    ), $T335,
    FALSE, N("Default case: Return NA()"),
    TRUE, NA()
)</f>
        <v>#N/A</v>
      </c>
      <c r="V335" s="78" t="e" cm="1">
        <f t="array" ref="V335">_xlfn.IFS(
    FALSE, N("Check if X1 shading is ON"),
    $U$247&lt;&gt;"x", NA(),
    FALSE, N("Check if case is 'LEFT' and x axis value less than z score"),
    AND($F$267 = "LEFT", $S335 &lt; IF($J$267="", 0, $J$267)), $T335,
    FALSE, N("Check if case is 'RIGHT' and x axis value greater than z score"),
    AND($F$267 = "RIGHT", $S335 &gt; IF($J$267="", 0, $J$267)), $T335,
    FALSE, N("Default case: Return NA()"),
    TRUE, NA()
)</f>
        <v>#N/A</v>
      </c>
      <c r="W335" s="78" t="e" cm="1">
        <f t="array" ref="W335">_xlfn.IFS(
    FALSE, N("Check if X1 shading is ON"),
    $W$247&lt;&gt;"x", NA(),
    FALSE, N("Check if case is 'LEFT' and x axis value less than z score"),
    AND($F$270 = "LEFT", $S335 &lt; IF($J$270="", 0, $J$270)), $T335,
    FALSE, N("Check if case is 'RIGHT' and x axis value greater than z score"),
    AND($F$270 = "RIGHT", $S335 &gt; IF($J$270="", 0, $J$270)), $T335,
    FALSE, N("Check if case is 'TWO' and both directions"),
    AND(
        $F$270 = "TWO",
        OR($S335 &lt; -ABS($J$270), $S335 &gt; ABS($J$270))
    ), $T335,
    FALSE, N("Default case: Return NA()"),
    TRUE, NA()
)</f>
        <v>#N/A</v>
      </c>
      <c r="X335" s="30"/>
      <c r="Y335" s="66">
        <v>0.49999999999999789</v>
      </c>
      <c r="Z335" s="66">
        <v>0.182</v>
      </c>
      <c r="AA335" s="66">
        <f t="shared" si="158"/>
        <v>0.182</v>
      </c>
      <c r="AB335" s="66" t="str">
        <f t="shared" si="159"/>
        <v>x̅</v>
      </c>
      <c r="CA335" s="30"/>
      <c r="CB335" s="35" t="s">
        <v>40</v>
      </c>
      <c r="CC335" s="70" t="s">
        <v>41</v>
      </c>
      <c r="CD335" s="35" t="s">
        <v>52</v>
      </c>
      <c r="CE335" s="64" t="s">
        <v>53</v>
      </c>
      <c r="CF335" s="35" t="s">
        <v>54</v>
      </c>
      <c r="CG335" s="35" t="s">
        <v>55</v>
      </c>
      <c r="CH335" s="30"/>
      <c r="CI335" s="30"/>
      <c r="CJ335" s="30"/>
      <c r="CK335" s="30"/>
      <c r="CL335" s="30"/>
      <c r="CM335" s="30"/>
      <c r="CN335" s="30"/>
      <c r="CO335" s="30"/>
      <c r="CP335" s="30"/>
      <c r="CQ335" s="30"/>
      <c r="CR335" s="38">
        <f t="shared" si="153"/>
        <v>0.54166666666666452</v>
      </c>
      <c r="CS335" s="78">
        <f t="shared" si="149"/>
        <v>0.34008659262477703</v>
      </c>
      <c r="CT335" s="78" t="e" cm="1">
        <f t="array" ref="CT335">_xlfn.IFS(
    FALSE, N("Check if X1 shading is ON"),
    $CT$248&lt;&gt;"x", NA(),
    FALSE, N("Check if case is 'LEFT' and x axis value less than z score"),
    AND($CE$267 = "LEFT", $CR335 &lt; IF($CI$267="", 0, $CI$267)), $CS335,
    FALSE, N("Check if case is 'RIGHT' and x axis value greater than z score"),
    AND($CE$267 = "RIGHT", $CR335 &gt; IF($CI$267="", 0, $CI$267)), $CS335,
    FALSE, N("Check if case is 'TWO' and both directions"),
    AND(
        $CE$267 = "TWO",
        OR($CR335 &lt; -ABS($CI$267), $CR335 &gt; ABS($CI$268))
    ), $CS335,
    FALSE, N("Default case: Return NA()"),
    TRUE, NA()
)</f>
        <v>#N/A</v>
      </c>
      <c r="CU335" s="78" t="e" cm="1">
        <f t="array" ref="CU335">_xlfn.IFS(
    FALSE, N("Check if X1 shading is ON"),
    $CT$248&lt;&gt;"x", NA(),
    FALSE, N("Check if case is 'LEFT' and x axis value less than z score"),
    AND($CE$268 = "LEFT", $CR335 &lt; IF($CI$268="", 0, $CI$268)), $CS335,
    FALSE, N("Check if case is 'RIGHT' and x axis value greater than z score"),
    AND($CE$268 = "RIGHT", $CR335 &gt; IF($CI$268="", 0, $CI$268)), $CS335,
    FALSE, N("Default case: Return NA()"),
    TRUE, NA()
)</f>
        <v>#N/A</v>
      </c>
      <c r="CV335" s="78" t="e" cm="1">
        <f t="array" ref="CV335">_xlfn.IFS(
    FALSE, N("Check if X1 shading is ON"),
    $CV$248&lt;&gt;"x", NA(),
    FALSE, N("Check if case is 'LEFT' and x axis value less than z score"),
    AND($CE$271 = "LEFT", $CR335 &lt; IF($CI$271="", 0, $CI$271)), $CS335,
    FALSE, N("Check if case is 'RIGHT' and x axis value greater than z score"),
    AND($CE$271 = "RIGHT", $CR335 &gt; IF($CI$271="", 0, $CI$271)), $CS335,
    FALSE, N("Check if case is 'TWO' and both directions"),
    AND(
        $CE$271 = "TWO",
        OR($CR335 &lt; -ABS($CI$271), $CR335 &gt; ABS($CI$271))
    ), $CS335,
    FALSE, N("Default case: Return NA()"),
    TRUE, NA()
)</f>
        <v>#N/A</v>
      </c>
      <c r="CW335" s="30"/>
      <c r="CX335" s="66">
        <v>0.33333333333333115</v>
      </c>
      <c r="CY335" s="66">
        <v>0.182</v>
      </c>
      <c r="CZ335" s="66">
        <f t="shared" si="160"/>
        <v>0.182</v>
      </c>
      <c r="DA335" s="66" t="str">
        <f t="shared" si="161"/>
        <v>x̅</v>
      </c>
    </row>
    <row r="336" spans="1:105" ht="16" x14ac:dyDescent="0.2">
      <c r="A336"/>
      <c r="B336" s="30"/>
      <c r="C336" s="26"/>
      <c r="D336" s="66"/>
      <c r="E336" s="26">
        <f t="shared" si="162"/>
        <v>-2</v>
      </c>
      <c r="F336" s="26">
        <f t="shared" ref="F336:F341" si="163">F335</f>
        <v>-0.05</v>
      </c>
      <c r="G336" s="80" cm="1">
        <f t="array" ref="G336">_xlfn.IFS(
    $F$268 = "TWO", IF(SUM($G$324:G325) &lt;= 0.5, SUM($G$324:G325), 1 - SUM($G$324:G325)),
    $F$266 = "LEFT", SUM($G$324:G325),
    $F$266 = "RIGHT", 1 - SUM($G$324:G325)
)</f>
        <v>2.5000000000000001E-2</v>
      </c>
      <c r="H336" s="81" t="str" cm="1">
        <f t="array" ref="H336">_xlfn.IFS(
    $F$266 = "", "",
    AND($F$268 = "TWO", ROWS($G$335:G336) = 1), "⟵ " &amp; TEXT(G336, "#0.0%"),
    AND($F$268 = "TWO", G336 = 50%), TEXT(G336, "#0.0%"),
    AND($F$268 = "TWO", G337 &gt; G336), "⟵ " &amp; TEXT(G336, "#0.0%"),
    AND($F$268 = "TWO", G337 &lt; G336), TEXT(G336, "#0.0%") &amp; " ⟶",
    $F$266 = "LEFT", "⟵ " &amp; TEXT(G336, "#0.0%"),
    $F$266 = "RIGHT", TEXT(G336, "#0.0%") &amp; " ⟶"
)</f>
        <v>⟵ 2.5%</v>
      </c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8">
        <f t="shared" si="148"/>
        <v>0.62499999999999778</v>
      </c>
      <c r="T336" s="78">
        <f t="shared" si="144"/>
        <v>0.32359703506294724</v>
      </c>
      <c r="U336" s="78" t="e" cm="1">
        <f t="array" ref="U336">_xlfn.IFS(
    FALSE, N("Check if X1 shading is ON"),
    $U$247&lt;&gt;"x", NA(),
    FALSE, N("Check if case is 'LEFT' and x axis value less than z score"),
    AND($F$266 = "LEFT", $S336 &lt; IF($J$266="", 0, $J$266)), $T336,
    FALSE, N("Check if case is 'RIGHT' and x axis value greater than z score"),
    AND($F$266 = "RIGHT", $S336 &gt; IF($J$266="", 0, $J$266)), $T336,
    FALSE, N("Check if case is 'TWO' and both directions"),
    AND(
        $F$266 = "TWO",
        OR($S336 &lt; -ABS($J$266), $S336 &gt; ABS($J$267))
    ), $T336,
    FALSE, N("Default case: Return NA()"),
    TRUE, NA()
)</f>
        <v>#N/A</v>
      </c>
      <c r="V336" s="78" t="e" cm="1">
        <f t="array" ref="V336">_xlfn.IFS(
    FALSE, N("Check if X1 shading is ON"),
    $U$247&lt;&gt;"x", NA(),
    FALSE, N("Check if case is 'LEFT' and x axis value less than z score"),
    AND($F$267 = "LEFT", $S336 &lt; IF($J$267="", 0, $J$267)), $T336,
    FALSE, N("Check if case is 'RIGHT' and x axis value greater than z score"),
    AND($F$267 = "RIGHT", $S336 &gt; IF($J$267="", 0, $J$267)), $T336,
    FALSE, N("Default case: Return NA()"),
    TRUE, NA()
)</f>
        <v>#N/A</v>
      </c>
      <c r="W336" s="78" t="e" cm="1">
        <f t="array" ref="W336">_xlfn.IFS(
    FALSE, N("Check if X1 shading is ON"),
    $W$247&lt;&gt;"x", NA(),
    FALSE, N("Check if case is 'LEFT' and x axis value less than z score"),
    AND($F$270 = "LEFT", $S336 &lt; IF($J$270="", 0, $J$270)), $T336,
    FALSE, N("Check if case is 'RIGHT' and x axis value greater than z score"),
    AND($F$270 = "RIGHT", $S336 &gt; IF($J$270="", 0, $J$270)), $T336,
    FALSE, N("Check if case is 'TWO' and both directions"),
    AND(
        $F$270 = "TWO",
        OR($S336 &lt; -ABS($J$270), $S336 &gt; ABS($J$270))
    ), $T336,
    FALSE, N("Default case: Return NA()"),
    TRUE, NA()
)</f>
        <v>#N/A</v>
      </c>
      <c r="X336" s="30"/>
      <c r="Y336" s="66">
        <v>0.66666666666666441</v>
      </c>
      <c r="Z336" s="66">
        <v>0.182</v>
      </c>
      <c r="AA336" s="66">
        <f t="shared" si="158"/>
        <v>0.182</v>
      </c>
      <c r="AB336" s="66" t="str">
        <f t="shared" si="159"/>
        <v>x̅</v>
      </c>
      <c r="CA336" s="30"/>
      <c r="CB336" s="79" t="str">
        <f>CM258</f>
        <v>x</v>
      </c>
      <c r="CC336" s="66">
        <f>-0.05</f>
        <v>-0.05</v>
      </c>
      <c r="CD336" s="26">
        <f t="shared" ref="CD336:CD342" si="164">CD315</f>
        <v>-3</v>
      </c>
      <c r="CE336" s="26">
        <f>IF(
    CB336="x",
    CC336,
    NA()
)</f>
        <v>-0.05</v>
      </c>
      <c r="CF336" s="80" cm="1">
        <f t="array" ref="CF336">_xlfn.IFS(
    $CE$269 = "TWO", IF(SUM($CF$325:CF325) &lt;= 0.5, SUM($CF$325:CF325), 1 - SUM($CF$325:CF325)),
    $CE$267 = "LEFT", SUM($CF$325:CF325),
    $CE$267 = "RIGHT", 1 - SUM($CF$325:CF325)
)</f>
        <v>5.0000000000000001E-3</v>
      </c>
      <c r="CG336" s="81" t="str" cm="1">
        <f t="array" ref="CG336">_xlfn.IFS(
    $CE$267 = "", "",
    AND($CE$269 = "TWO", ROWS($CF$336:CF336) = 1), "⟵ " &amp; TEXT(CF336, "#0.0%"),
    AND($CE$269 = "TWO", CF336 = 50%), TEXT(CF336, "#0.0%"),
    AND($CE$269 = "TWO", CF337 &gt; CF336), "⟵ " &amp; TEXT(CF336, "#0.0%"),
    AND($CE$269 = "TWO", CF337 &lt; CF336), TEXT(CF336, "#0.0%") &amp; " ⟶",
    $CE$267 = "LEFT", "⟵ " &amp; TEXT(CF336, "#0.0%"),
    $CE$267 = "RIGHT", TEXT(CF336, "#0.0%") &amp; " ⟶"
)</f>
        <v>⟵ 0.5%</v>
      </c>
      <c r="CH336" s="30"/>
      <c r="CI336" s="30"/>
      <c r="CJ336" s="30"/>
      <c r="CK336" s="30"/>
      <c r="CL336" s="30"/>
      <c r="CM336" s="30"/>
      <c r="CN336" s="30"/>
      <c r="CO336" s="30"/>
      <c r="CP336" s="30"/>
      <c r="CQ336" s="30"/>
      <c r="CR336" s="38">
        <f t="shared" si="153"/>
        <v>0.58333333333333115</v>
      </c>
      <c r="CS336" s="78">
        <f t="shared" si="149"/>
        <v>0.33202710550851339</v>
      </c>
      <c r="CT336" s="78" t="e" cm="1">
        <f t="array" ref="CT336">_xlfn.IFS(
    FALSE, N("Check if X1 shading is ON"),
    $CT$248&lt;&gt;"x", NA(),
    FALSE, N("Check if case is 'LEFT' and x axis value less than z score"),
    AND($CE$267 = "LEFT", $CR336 &lt; IF($CI$267="", 0, $CI$267)), $CS336,
    FALSE, N("Check if case is 'RIGHT' and x axis value greater than z score"),
    AND($CE$267 = "RIGHT", $CR336 &gt; IF($CI$267="", 0, $CI$267)), $CS336,
    FALSE, N("Check if case is 'TWO' and both directions"),
    AND(
        $CE$267 = "TWO",
        OR($CR336 &lt; -ABS($CI$267), $CR336 &gt; ABS($CI$268))
    ), $CS336,
    FALSE, N("Default case: Return NA()"),
    TRUE, NA()
)</f>
        <v>#N/A</v>
      </c>
      <c r="CU336" s="78" t="e" cm="1">
        <f t="array" ref="CU336">_xlfn.IFS(
    FALSE, N("Check if X1 shading is ON"),
    $CT$248&lt;&gt;"x", NA(),
    FALSE, N("Check if case is 'LEFT' and x axis value less than z score"),
    AND($CE$268 = "LEFT", $CR336 &lt; IF($CI$268="", 0, $CI$268)), $CS336,
    FALSE, N("Check if case is 'RIGHT' and x axis value greater than z score"),
    AND($CE$268 = "RIGHT", $CR336 &gt; IF($CI$268="", 0, $CI$268)), $CS336,
    FALSE, N("Default case: Return NA()"),
    TRUE, NA()
)</f>
        <v>#N/A</v>
      </c>
      <c r="CV336" s="78" t="e" cm="1">
        <f t="array" ref="CV336">_xlfn.IFS(
    FALSE, N("Check if X1 shading is ON"),
    $CV$248&lt;&gt;"x", NA(),
    FALSE, N("Check if case is 'LEFT' and x axis value less than z score"),
    AND($CE$271 = "LEFT", $CR336 &lt; IF($CI$271="", 0, $CI$271)), $CS336,
    FALSE, N("Check if case is 'RIGHT' and x axis value greater than z score"),
    AND($CE$271 = "RIGHT", $CR336 &gt; IF($CI$271="", 0, $CI$271)), $CS336,
    FALSE, N("Check if case is 'TWO' and both directions"),
    AND(
        $CE$271 = "TWO",
        OR($CR336 &lt; -ABS($CI$271), $CR336 &gt; ABS($CI$271))
    ), $CS336,
    FALSE, N("Default case: Return NA()"),
    TRUE, NA()
)</f>
        <v>#N/A</v>
      </c>
      <c r="CW336" s="30"/>
      <c r="CX336" s="66">
        <v>0.49999999999999789</v>
      </c>
      <c r="CY336" s="66">
        <v>0.182</v>
      </c>
      <c r="CZ336" s="66">
        <f t="shared" si="160"/>
        <v>0.182</v>
      </c>
      <c r="DA336" s="66" t="str">
        <f t="shared" si="161"/>
        <v>x̅</v>
      </c>
    </row>
    <row r="337" spans="1:105" ht="16" x14ac:dyDescent="0.2">
      <c r="A337"/>
      <c r="B337" s="30"/>
      <c r="C337" s="26"/>
      <c r="D337" s="66"/>
      <c r="E337" s="26">
        <f t="shared" si="162"/>
        <v>-1</v>
      </c>
      <c r="F337" s="26">
        <f t="shared" si="163"/>
        <v>-0.05</v>
      </c>
      <c r="G337" s="80" cm="1">
        <f t="array" ref="G337">_xlfn.IFS(
    $F$268 = "TWO", IF(SUM($G$324:G326) &lt;= 0.5, SUM($G$324:G326), 1 - SUM($G$324:G326)),
    $F$266 = "LEFT", SUM($G$324:G326),
    $F$266 = "RIGHT", 1 - SUM($G$324:G326)
)</f>
        <v>0.16</v>
      </c>
      <c r="H337" s="81" t="str" cm="1">
        <f t="array" ref="H337">_xlfn.IFS(
    $F$266 = "", "",
    AND($F$268 = "TWO", ROWS($G$335:G337) = 1), "⟵ " &amp; TEXT(G337, "#0.0%"),
    AND($F$268 = "TWO", G337 = 50%), TEXT(G337, "#0.0%"),
    AND($F$268 = "TWO", G338 &gt; G337), "⟵ " &amp; TEXT(G337, "#0.0%"),
    AND($F$268 = "TWO", G338 &lt; G337), TEXT(G337, "#0.0%") &amp; " ⟶",
    $F$266 = "LEFT", "⟵ " &amp; TEXT(G337, "#0.0%"),
    $F$266 = "RIGHT", TEXT(G337, "#0.0%") &amp; " ⟶"
)</f>
        <v>⟵ 16.0%</v>
      </c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8">
        <f t="shared" si="148"/>
        <v>0.66666666666666441</v>
      </c>
      <c r="T337" s="78">
        <f t="shared" si="144"/>
        <v>0.31483745260416807</v>
      </c>
      <c r="U337" s="78" t="e" cm="1">
        <f t="array" ref="U337">_xlfn.IFS(
    FALSE, N("Check if X1 shading is ON"),
    $U$247&lt;&gt;"x", NA(),
    FALSE, N("Check if case is 'LEFT' and x axis value less than z score"),
    AND($F$266 = "LEFT", $S337 &lt; IF($J$266="", 0, $J$266)), $T337,
    FALSE, N("Check if case is 'RIGHT' and x axis value greater than z score"),
    AND($F$266 = "RIGHT", $S337 &gt; IF($J$266="", 0, $J$266)), $T337,
    FALSE, N("Check if case is 'TWO' and both directions"),
    AND(
        $F$266 = "TWO",
        OR($S337 &lt; -ABS($J$266), $S337 &gt; ABS($J$267))
    ), $T337,
    FALSE, N("Default case: Return NA()"),
    TRUE, NA()
)</f>
        <v>#N/A</v>
      </c>
      <c r="V337" s="78" t="e" cm="1">
        <f t="array" ref="V337">_xlfn.IFS(
    FALSE, N("Check if X1 shading is ON"),
    $U$247&lt;&gt;"x", NA(),
    FALSE, N("Check if case is 'LEFT' and x axis value less than z score"),
    AND($F$267 = "LEFT", $S337 &lt; IF($J$267="", 0, $J$267)), $T337,
    FALSE, N("Check if case is 'RIGHT' and x axis value greater than z score"),
    AND($F$267 = "RIGHT", $S337 &gt; IF($J$267="", 0, $J$267)), $T337,
    FALSE, N("Default case: Return NA()"),
    TRUE, NA()
)</f>
        <v>#N/A</v>
      </c>
      <c r="W337" s="78" t="e" cm="1">
        <f t="array" ref="W337">_xlfn.IFS(
    FALSE, N("Check if X1 shading is ON"),
    $W$247&lt;&gt;"x", NA(),
    FALSE, N("Check if case is 'LEFT' and x axis value less than z score"),
    AND($F$270 = "LEFT", $S337 &lt; IF($J$270="", 0, $J$270)), $T337,
    FALSE, N("Check if case is 'RIGHT' and x axis value greater than z score"),
    AND($F$270 = "RIGHT", $S337 &gt; IF($J$270="", 0, $J$270)), $T337,
    FALSE, N("Check if case is 'TWO' and both directions"),
    AND(
        $F$270 = "TWO",
        OR($S337 &lt; -ABS($J$270), $S337 &gt; ABS($J$270))
    ), $T337,
    FALSE, N("Default case: Return NA()"),
    TRUE, NA()
)</f>
        <v>#N/A</v>
      </c>
      <c r="X337" s="30"/>
      <c r="Y337" s="66">
        <v>0.83333333333333093</v>
      </c>
      <c r="Z337" s="66">
        <v>0.182</v>
      </c>
      <c r="AA337" s="66">
        <f t="shared" si="158"/>
        <v>0.182</v>
      </c>
      <c r="AB337" s="66" t="str">
        <f t="shared" si="159"/>
        <v>x̅</v>
      </c>
      <c r="CA337" s="30"/>
      <c r="CB337" s="26"/>
      <c r="CC337" s="66"/>
      <c r="CD337" s="26">
        <f t="shared" si="164"/>
        <v>-2</v>
      </c>
      <c r="CE337" s="26">
        <f t="shared" ref="CE337:CE342" si="165">CE336</f>
        <v>-0.05</v>
      </c>
      <c r="CF337" s="80" cm="1">
        <f t="array" ref="CF337">_xlfn.IFS(
    $CE$269 = "TWO", IF(SUM($CF$325:CF326) &lt;= 0.5, SUM($CF$325:CF326), 1 - SUM($CF$325:CF326)),
    $CE$267 = "LEFT", SUM($CF$325:CF326),
    $CE$267 = "RIGHT", 1 - SUM($CF$325:CF326)
)</f>
        <v>2.5000000000000001E-2</v>
      </c>
      <c r="CG337" s="81" t="str" cm="1">
        <f t="array" ref="CG337">_xlfn.IFS(
    $CE$267 = "", "",
    AND($CE$269 = "TWO", ROWS($CF$336:CF337) = 1), "⟵ " &amp; TEXT(CF337, "#0.0%"),
    AND($CE$269 = "TWO", CF337 = 50%), TEXT(CF337, "#0.0%"),
    AND($CE$269 = "TWO", CF338 &gt; CF337), "⟵ " &amp; TEXT(CF337, "#0.0%"),
    AND($CE$269 = "TWO", CF338 &lt; CF337), TEXT(CF337, "#0.0%") &amp; " ⟶",
    $CE$267 = "LEFT", "⟵ " &amp; TEXT(CF337, "#0.0%"),
    $CE$267 = "RIGHT", TEXT(CF337, "#0.0%") &amp; " ⟶"
)</f>
        <v>⟵ 2.5%</v>
      </c>
      <c r="CH337" s="30"/>
      <c r="CI337" s="30"/>
      <c r="CJ337" s="30"/>
      <c r="CK337" s="30"/>
      <c r="CL337" s="30"/>
      <c r="CM337" s="30"/>
      <c r="CN337" s="30"/>
      <c r="CO337" s="30"/>
      <c r="CP337" s="30"/>
      <c r="CQ337" s="30"/>
      <c r="CR337" s="38">
        <f t="shared" si="153"/>
        <v>0.62499999999999778</v>
      </c>
      <c r="CS337" s="78">
        <f t="shared" si="149"/>
        <v>0.32359703506294724</v>
      </c>
      <c r="CT337" s="78" t="e" cm="1">
        <f t="array" ref="CT337">_xlfn.IFS(
    FALSE, N("Check if X1 shading is ON"),
    $CT$248&lt;&gt;"x", NA(),
    FALSE, N("Check if case is 'LEFT' and x axis value less than z score"),
    AND($CE$267 = "LEFT", $CR337 &lt; IF($CI$267="", 0, $CI$267)), $CS337,
    FALSE, N("Check if case is 'RIGHT' and x axis value greater than z score"),
    AND($CE$267 = "RIGHT", $CR337 &gt; IF($CI$267="", 0, $CI$267)), $CS337,
    FALSE, N("Check if case is 'TWO' and both directions"),
    AND(
        $CE$267 = "TWO",
        OR($CR337 &lt; -ABS($CI$267), $CR337 &gt; ABS($CI$268))
    ), $CS337,
    FALSE, N("Default case: Return NA()"),
    TRUE, NA()
)</f>
        <v>#N/A</v>
      </c>
      <c r="CU337" s="78" t="e" cm="1">
        <f t="array" ref="CU337">_xlfn.IFS(
    FALSE, N("Check if X1 shading is ON"),
    $CT$248&lt;&gt;"x", NA(),
    FALSE, N("Check if case is 'LEFT' and x axis value less than z score"),
    AND($CE$268 = "LEFT", $CR337 &lt; IF($CI$268="", 0, $CI$268)), $CS337,
    FALSE, N("Check if case is 'RIGHT' and x axis value greater than z score"),
    AND($CE$268 = "RIGHT", $CR337 &gt; IF($CI$268="", 0, $CI$268)), $CS337,
    FALSE, N("Default case: Return NA()"),
    TRUE, NA()
)</f>
        <v>#N/A</v>
      </c>
      <c r="CV337" s="78" t="e" cm="1">
        <f t="array" ref="CV337">_xlfn.IFS(
    FALSE, N("Check if X1 shading is ON"),
    $CV$248&lt;&gt;"x", NA(),
    FALSE, N("Check if case is 'LEFT' and x axis value less than z score"),
    AND($CE$271 = "LEFT", $CR337 &lt; IF($CI$271="", 0, $CI$271)), $CS337,
    FALSE, N("Check if case is 'RIGHT' and x axis value greater than z score"),
    AND($CE$271 = "RIGHT", $CR337 &gt; IF($CI$271="", 0, $CI$271)), $CS337,
    FALSE, N("Check if case is 'TWO' and both directions"),
    AND(
        $CE$271 = "TWO",
        OR($CR337 &lt; -ABS($CI$271), $CR337 &gt; ABS($CI$271))
    ), $CS337,
    FALSE, N("Default case: Return NA()"),
    TRUE, NA()
)</f>
        <v>#N/A</v>
      </c>
      <c r="CW337" s="30"/>
      <c r="CX337" s="66">
        <v>0.66666666666666441</v>
      </c>
      <c r="CY337" s="66">
        <v>0.182</v>
      </c>
      <c r="CZ337" s="66">
        <f t="shared" si="160"/>
        <v>0.182</v>
      </c>
      <c r="DA337" s="66" t="str">
        <f t="shared" si="161"/>
        <v>x̅</v>
      </c>
    </row>
    <row r="338" spans="1:105" ht="16" x14ac:dyDescent="0.2">
      <c r="A338"/>
      <c r="B338" s="30"/>
      <c r="C338" s="26"/>
      <c r="D338" s="66"/>
      <c r="E338" s="26">
        <f t="shared" si="162"/>
        <v>0</v>
      </c>
      <c r="F338" s="26">
        <f t="shared" si="163"/>
        <v>-0.05</v>
      </c>
      <c r="G338" s="80" cm="1">
        <f t="array" ref="G338">_xlfn.IFS(
    $F$268 = "TWO", IF(SUM($G$324:G327) &lt;= 0.5, SUM($G$324:G327), 1 - SUM($G$324:G327)),
    $F$266 = "LEFT", SUM($G$324:G327),
    $F$266 = "RIGHT", 1 - SUM($G$324:G327)
)</f>
        <v>0.5</v>
      </c>
      <c r="H338" s="81" t="str" cm="1">
        <f t="array" ref="H338">_xlfn.IFS(
    $F$266 = "", "",
    AND($F$268 = "TWO", ROWS($G$335:G338) = 1), "⟵ " &amp; TEXT(G338, "#0.0%"),
    AND($F$268 = "TWO", G338 = 50%), TEXT(G338, "#0.0%"),
    AND($F$268 = "TWO", G339 &gt; G338), "⟵ " &amp; TEXT(G338, "#0.0%"),
    AND($F$268 = "TWO", G339 &lt; G338), TEXT(G338, "#0.0%") &amp; " ⟶",
    $F$266 = "LEFT", "⟵ " &amp; TEXT(G338, "#0.0%"),
    $F$266 = "RIGHT", TEXT(G338, "#0.0%") &amp; " ⟶"
)</f>
        <v>50.0%</v>
      </c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8">
        <f t="shared" si="148"/>
        <v>0.70833333333333104</v>
      </c>
      <c r="T338" s="78">
        <f t="shared" si="144"/>
        <v>0.30578997782694278</v>
      </c>
      <c r="U338" s="78" t="e" cm="1">
        <f t="array" ref="U338">_xlfn.IFS(
    FALSE, N("Check if X1 shading is ON"),
    $U$247&lt;&gt;"x", NA(),
    FALSE, N("Check if case is 'LEFT' and x axis value less than z score"),
    AND($F$266 = "LEFT", $S338 &lt; IF($J$266="", 0, $J$266)), $T338,
    FALSE, N("Check if case is 'RIGHT' and x axis value greater than z score"),
    AND($F$266 = "RIGHT", $S338 &gt; IF($J$266="", 0, $J$266)), $T338,
    FALSE, N("Check if case is 'TWO' and both directions"),
    AND(
        $F$266 = "TWO",
        OR($S338 &lt; -ABS($J$266), $S338 &gt; ABS($J$267))
    ), $T338,
    FALSE, N("Default case: Return NA()"),
    TRUE, NA()
)</f>
        <v>#N/A</v>
      </c>
      <c r="V338" s="78" t="e" cm="1">
        <f t="array" ref="V338">_xlfn.IFS(
    FALSE, N("Check if X1 shading is ON"),
    $U$247&lt;&gt;"x", NA(),
    FALSE, N("Check if case is 'LEFT' and x axis value less than z score"),
    AND($F$267 = "LEFT", $S338 &lt; IF($J$267="", 0, $J$267)), $T338,
    FALSE, N("Check if case is 'RIGHT' and x axis value greater than z score"),
    AND($F$267 = "RIGHT", $S338 &gt; IF($J$267="", 0, $J$267)), $T338,
    FALSE, N("Default case: Return NA()"),
    TRUE, NA()
)</f>
        <v>#N/A</v>
      </c>
      <c r="W338" s="78" t="e" cm="1">
        <f t="array" ref="W338">_xlfn.IFS(
    FALSE, N("Check if X1 shading is ON"),
    $W$247&lt;&gt;"x", NA(),
    FALSE, N("Check if case is 'LEFT' and x axis value less than z score"),
    AND($F$270 = "LEFT", $S338 &lt; IF($J$270="", 0, $J$270)), $T338,
    FALSE, N("Check if case is 'RIGHT' and x axis value greater than z score"),
    AND($F$270 = "RIGHT", $S338 &gt; IF($J$270="", 0, $J$270)), $T338,
    FALSE, N("Check if case is 'TWO' and both directions"),
    AND(
        $F$270 = "TWO",
        OR($S338 &lt; -ABS($J$270), $S338 &gt; ABS($J$270))
    ), $T338,
    FALSE, N("Default case: Return NA()"),
    TRUE, NA()
)</f>
        <v>#N/A</v>
      </c>
      <c r="X338" s="30"/>
      <c r="Y338" s="66">
        <v>1.1666666666666643</v>
      </c>
      <c r="Z338" s="66">
        <v>0.182</v>
      </c>
      <c r="AA338" s="66">
        <f t="shared" si="158"/>
        <v>0.182</v>
      </c>
      <c r="AB338" s="66" t="str">
        <f t="shared" si="159"/>
        <v>x̅</v>
      </c>
      <c r="CA338" s="30"/>
      <c r="CB338" s="26"/>
      <c r="CC338" s="66"/>
      <c r="CD338" s="26">
        <f t="shared" si="164"/>
        <v>-1</v>
      </c>
      <c r="CE338" s="26">
        <f t="shared" si="165"/>
        <v>-0.05</v>
      </c>
      <c r="CF338" s="80" cm="1">
        <f t="array" ref="CF338">_xlfn.IFS(
    $CE$269 = "TWO", IF(SUM($CF$325:CF327) &lt;= 0.5, SUM($CF$325:CF327), 1 - SUM($CF$325:CF327)),
    $CE$267 = "LEFT", SUM($CF$325:CF327),
    $CE$267 = "RIGHT", 1 - SUM($CF$325:CF327)
)</f>
        <v>0.16</v>
      </c>
      <c r="CG338" s="81" t="str" cm="1">
        <f t="array" ref="CG338">_xlfn.IFS(
    $CE$267 = "", "",
    AND($CE$269 = "TWO", ROWS($CF$336:CF338) = 1), "⟵ " &amp; TEXT(CF338, "#0.0%"),
    AND($CE$269 = "TWO", CF338 = 50%), TEXT(CF338, "#0.0%"),
    AND($CE$269 = "TWO", CF339 &gt; CF338), "⟵ " &amp; TEXT(CF338, "#0.0%"),
    AND($CE$269 = "TWO", CF339 &lt; CF338), TEXT(CF338, "#0.0%") &amp; " ⟶",
    $CE$267 = "LEFT", "⟵ " &amp; TEXT(CF338, "#0.0%"),
    $CE$267 = "RIGHT", TEXT(CF338, "#0.0%") &amp; " ⟶"
)</f>
        <v>⟵ 16.0%</v>
      </c>
      <c r="CH338" s="30"/>
      <c r="CI338" s="30"/>
      <c r="CJ338" s="30"/>
      <c r="CK338" s="30"/>
      <c r="CL338" s="30"/>
      <c r="CM338" s="30"/>
      <c r="CN338" s="30"/>
      <c r="CO338" s="30"/>
      <c r="CP338" s="30"/>
      <c r="CQ338" s="30"/>
      <c r="CR338" s="38">
        <f t="shared" si="153"/>
        <v>0.66666666666666441</v>
      </c>
      <c r="CS338" s="78">
        <f t="shared" si="149"/>
        <v>0.31483745260416807</v>
      </c>
      <c r="CT338" s="78" t="e" cm="1">
        <f t="array" ref="CT338">_xlfn.IFS(
    FALSE, N("Check if X1 shading is ON"),
    $CT$248&lt;&gt;"x", NA(),
    FALSE, N("Check if case is 'LEFT' and x axis value less than z score"),
    AND($CE$267 = "LEFT", $CR338 &lt; IF($CI$267="", 0, $CI$267)), $CS338,
    FALSE, N("Check if case is 'RIGHT' and x axis value greater than z score"),
    AND($CE$267 = "RIGHT", $CR338 &gt; IF($CI$267="", 0, $CI$267)), $CS338,
    FALSE, N("Check if case is 'TWO' and both directions"),
    AND(
        $CE$267 = "TWO",
        OR($CR338 &lt; -ABS($CI$267), $CR338 &gt; ABS($CI$268))
    ), $CS338,
    FALSE, N("Default case: Return NA()"),
    TRUE, NA()
)</f>
        <v>#N/A</v>
      </c>
      <c r="CU338" s="78" t="e" cm="1">
        <f t="array" ref="CU338">_xlfn.IFS(
    FALSE, N("Check if X1 shading is ON"),
    $CT$248&lt;&gt;"x", NA(),
    FALSE, N("Check if case is 'LEFT' and x axis value less than z score"),
    AND($CE$268 = "LEFT", $CR338 &lt; IF($CI$268="", 0, $CI$268)), $CS338,
    FALSE, N("Check if case is 'RIGHT' and x axis value greater than z score"),
    AND($CE$268 = "RIGHT", $CR338 &gt; IF($CI$268="", 0, $CI$268)), $CS338,
    FALSE, N("Default case: Return NA()"),
    TRUE, NA()
)</f>
        <v>#N/A</v>
      </c>
      <c r="CV338" s="78" t="e" cm="1">
        <f t="array" ref="CV338">_xlfn.IFS(
    FALSE, N("Check if X1 shading is ON"),
    $CV$248&lt;&gt;"x", NA(),
    FALSE, N("Check if case is 'LEFT' and x axis value less than z score"),
    AND($CE$271 = "LEFT", $CR338 &lt; IF($CI$271="", 0, $CI$271)), $CS338,
    FALSE, N("Check if case is 'RIGHT' and x axis value greater than z score"),
    AND($CE$271 = "RIGHT", $CR338 &gt; IF($CI$271="", 0, $CI$271)), $CS338,
    FALSE, N("Check if case is 'TWO' and both directions"),
    AND(
        $CE$271 = "TWO",
        OR($CR338 &lt; -ABS($CI$271), $CR338 &gt; ABS($CI$271))
    ), $CS338,
    FALSE, N("Default case: Return NA()"),
    TRUE, NA()
)</f>
        <v>#N/A</v>
      </c>
      <c r="CW338" s="30"/>
      <c r="CX338" s="66">
        <v>0.83333333333333093</v>
      </c>
      <c r="CY338" s="66">
        <v>0.182</v>
      </c>
      <c r="CZ338" s="66">
        <f t="shared" si="160"/>
        <v>0.182</v>
      </c>
      <c r="DA338" s="66" t="str">
        <f t="shared" si="161"/>
        <v>x̅</v>
      </c>
    </row>
    <row r="339" spans="1:105" ht="16" x14ac:dyDescent="0.2">
      <c r="A339"/>
      <c r="B339" s="30"/>
      <c r="C339" s="26"/>
      <c r="D339" s="66"/>
      <c r="E339" s="26">
        <f t="shared" si="162"/>
        <v>1</v>
      </c>
      <c r="F339" s="26">
        <f t="shared" si="163"/>
        <v>-0.05</v>
      </c>
      <c r="G339" s="80" cm="1">
        <f t="array" ref="G339">_xlfn.IFS(
    $F$268 = "TWO", IF(SUM($G$324:G328) &lt;= 0.5, SUM($G$324:G328), 1 - SUM($G$324:G328)),
    $F$266 = "LEFT", SUM($G$324:G328),
    $F$266 = "RIGHT", 1 - SUM($G$324:G328)
)</f>
        <v>0.15999999999999992</v>
      </c>
      <c r="H339" s="81" t="str" cm="1">
        <f t="array" ref="H339">_xlfn.IFS(
    $F$266 = "", "",
    AND($F$268 = "TWO", ROWS($G$335:G339) = 1), "⟵ " &amp; TEXT(G339, "#0.0%"),
    AND($F$268 = "TWO", G339 = 50%), TEXT(G339, "#0.0%"),
    AND($F$268 = "TWO", G340 &gt; G339), "⟵ " &amp; TEXT(G339, "#0.0%"),
    AND($F$268 = "TWO", G340 &lt; G339), TEXT(G339, "#0.0%") &amp; " ⟶",
    $F$266 = "LEFT", "⟵ " &amp; TEXT(G339, "#0.0%"),
    $F$266 = "RIGHT", TEXT(G339, "#0.0%") &amp; " ⟶"
)</f>
        <v>16.0% ⟶</v>
      </c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8">
        <f t="shared" si="148"/>
        <v>0.74999999999999767</v>
      </c>
      <c r="T339" s="78">
        <f t="shared" si="144"/>
        <v>0.29649644192968677</v>
      </c>
      <c r="U339" s="78" t="e" cm="1">
        <f t="array" ref="U339">_xlfn.IFS(
    FALSE, N("Check if X1 shading is ON"),
    $U$247&lt;&gt;"x", NA(),
    FALSE, N("Check if case is 'LEFT' and x axis value less than z score"),
    AND($F$266 = "LEFT", $S339 &lt; IF($J$266="", 0, $J$266)), $T339,
    FALSE, N("Check if case is 'RIGHT' and x axis value greater than z score"),
    AND($F$266 = "RIGHT", $S339 &gt; IF($J$266="", 0, $J$266)), $T339,
    FALSE, N("Check if case is 'TWO' and both directions"),
    AND(
        $F$266 = "TWO",
        OR($S339 &lt; -ABS($J$266), $S339 &gt; ABS($J$267))
    ), $T339,
    FALSE, N("Default case: Return NA()"),
    TRUE, NA()
)</f>
        <v>#N/A</v>
      </c>
      <c r="V339" s="78" t="e" cm="1">
        <f t="array" ref="V339">_xlfn.IFS(
    FALSE, N("Check if X1 shading is ON"),
    $U$247&lt;&gt;"x", NA(),
    FALSE, N("Check if case is 'LEFT' and x axis value less than z score"),
    AND($F$267 = "LEFT", $S339 &lt; IF($J$267="", 0, $J$267)), $T339,
    FALSE, N("Check if case is 'RIGHT' and x axis value greater than z score"),
    AND($F$267 = "RIGHT", $S339 &gt; IF($J$267="", 0, $J$267)), $T339,
    FALSE, N("Default case: Return NA()"),
    TRUE, NA()
)</f>
        <v>#N/A</v>
      </c>
      <c r="W339" s="78" t="e" cm="1">
        <f t="array" ref="W339">_xlfn.IFS(
    FALSE, N("Check if X1 shading is ON"),
    $W$247&lt;&gt;"x", NA(),
    FALSE, N("Check if case is 'LEFT' and x axis value less than z score"),
    AND($F$270 = "LEFT", $S339 &lt; IF($J$270="", 0, $J$270)), $T339,
    FALSE, N("Check if case is 'RIGHT' and x axis value greater than z score"),
    AND($F$270 = "RIGHT", $S339 &gt; IF($J$270="", 0, $J$270)), $T339,
    FALSE, N("Check if case is 'TWO' and both directions"),
    AND(
        $F$270 = "TWO",
        OR($S339 &lt; -ABS($J$270), $S339 &gt; ABS($J$270))
    ), $T339,
    FALSE, N("Default case: Return NA()"),
    TRUE, NA()
)</f>
        <v>#N/A</v>
      </c>
      <c r="X339" s="30"/>
      <c r="Y339" s="66">
        <v>-0.83333333333333526</v>
      </c>
      <c r="Z339" s="66">
        <v>0.20599999999999999</v>
      </c>
      <c r="AA339" s="66">
        <f t="shared" si="158"/>
        <v>0.20599999999999999</v>
      </c>
      <c r="AB339" s="66" t="str">
        <f t="shared" si="159"/>
        <v>x̅</v>
      </c>
      <c r="CA339" s="30"/>
      <c r="CB339" s="26"/>
      <c r="CC339" s="66"/>
      <c r="CD339" s="26">
        <f t="shared" si="164"/>
        <v>0</v>
      </c>
      <c r="CE339" s="26">
        <f t="shared" si="165"/>
        <v>-0.05</v>
      </c>
      <c r="CF339" s="80" cm="1">
        <f t="array" ref="CF339">_xlfn.IFS(
    $CE$269 = "TWO", IF(SUM($CF$325:CF328) &lt;= 0.5, SUM($CF$325:CF328), 1 - SUM($CF$325:CF328)),
    $CE$267 = "LEFT", SUM($CF$325:CF328),
    $CE$267 = "RIGHT", 1 - SUM($CF$325:CF328)
)</f>
        <v>0.5</v>
      </c>
      <c r="CG339" s="81" t="str" cm="1">
        <f t="array" ref="CG339">_xlfn.IFS(
    $CE$267 = "", "",
    AND($CE$269 = "TWO", ROWS($CF$336:CF339) = 1), "⟵ " &amp; TEXT(CF339, "#0.0%"),
    AND($CE$269 = "TWO", CF339 = 50%), TEXT(CF339, "#0.0%"),
    AND($CE$269 = "TWO", CF340 &gt; CF339), "⟵ " &amp; TEXT(CF339, "#0.0%"),
    AND($CE$269 = "TWO", CF340 &lt; CF339), TEXT(CF339, "#0.0%") &amp; " ⟶",
    $CE$267 = "LEFT", "⟵ " &amp; TEXT(CF339, "#0.0%"),
    $CE$267 = "RIGHT", TEXT(CF339, "#0.0%") &amp; " ⟶"
)</f>
        <v>50.0%</v>
      </c>
      <c r="CH339" s="30"/>
      <c r="CI339" s="30"/>
      <c r="CJ339" s="30"/>
      <c r="CK339" s="30"/>
      <c r="CL339" s="30"/>
      <c r="CM339" s="30"/>
      <c r="CN339" s="30"/>
      <c r="CO339" s="30"/>
      <c r="CP339" s="30"/>
      <c r="CQ339" s="30"/>
      <c r="CR339" s="38">
        <f t="shared" si="153"/>
        <v>0.70833333333333104</v>
      </c>
      <c r="CS339" s="78">
        <f t="shared" si="149"/>
        <v>0.30578997782694278</v>
      </c>
      <c r="CT339" s="78" t="e" cm="1">
        <f t="array" ref="CT339">_xlfn.IFS(
    FALSE, N("Check if X1 shading is ON"),
    $CT$248&lt;&gt;"x", NA(),
    FALSE, N("Check if case is 'LEFT' and x axis value less than z score"),
    AND($CE$267 = "LEFT", $CR339 &lt; IF($CI$267="", 0, $CI$267)), $CS339,
    FALSE, N("Check if case is 'RIGHT' and x axis value greater than z score"),
    AND($CE$267 = "RIGHT", $CR339 &gt; IF($CI$267="", 0, $CI$267)), $CS339,
    FALSE, N("Check if case is 'TWO' and both directions"),
    AND(
        $CE$267 = "TWO",
        OR($CR339 &lt; -ABS($CI$267), $CR339 &gt; ABS($CI$268))
    ), $CS339,
    FALSE, N("Default case: Return NA()"),
    TRUE, NA()
)</f>
        <v>#N/A</v>
      </c>
      <c r="CU339" s="78" t="e" cm="1">
        <f t="array" ref="CU339">_xlfn.IFS(
    FALSE, N("Check if X1 shading is ON"),
    $CT$248&lt;&gt;"x", NA(),
    FALSE, N("Check if case is 'LEFT' and x axis value less than z score"),
    AND($CE$268 = "LEFT", $CR339 &lt; IF($CI$268="", 0, $CI$268)), $CS339,
    FALSE, N("Check if case is 'RIGHT' and x axis value greater than z score"),
    AND($CE$268 = "RIGHT", $CR339 &gt; IF($CI$268="", 0, $CI$268)), $CS339,
    FALSE, N("Default case: Return NA()"),
    TRUE, NA()
)</f>
        <v>#N/A</v>
      </c>
      <c r="CV339" s="78" t="e" cm="1">
        <f t="array" ref="CV339">_xlfn.IFS(
    FALSE, N("Check if X1 shading is ON"),
    $CV$248&lt;&gt;"x", NA(),
    FALSE, N("Check if case is 'LEFT' and x axis value less than z score"),
    AND($CE$271 = "LEFT", $CR339 &lt; IF($CI$271="", 0, $CI$271)), $CS339,
    FALSE, N("Check if case is 'RIGHT' and x axis value greater than z score"),
    AND($CE$271 = "RIGHT", $CR339 &gt; IF($CI$271="", 0, $CI$271)), $CS339,
    FALSE, N("Check if case is 'TWO' and both directions"),
    AND(
        $CE$271 = "TWO",
        OR($CR339 &lt; -ABS($CI$271), $CR339 &gt; ABS($CI$271))
    ), $CS339,
    FALSE, N("Default case: Return NA()"),
    TRUE, NA()
)</f>
        <v>#N/A</v>
      </c>
      <c r="CW339" s="30"/>
      <c r="CX339" s="66">
        <v>1.1666666666666643</v>
      </c>
      <c r="CY339" s="66">
        <v>0.182</v>
      </c>
      <c r="CZ339" s="66">
        <f t="shared" si="160"/>
        <v>0.182</v>
      </c>
      <c r="DA339" s="66" t="str">
        <f t="shared" si="161"/>
        <v>x̅</v>
      </c>
    </row>
    <row r="340" spans="1:105" ht="16" x14ac:dyDescent="0.2">
      <c r="A340"/>
      <c r="B340" s="30"/>
      <c r="C340" s="26"/>
      <c r="D340" s="66"/>
      <c r="E340" s="26">
        <f t="shared" si="162"/>
        <v>2</v>
      </c>
      <c r="F340" s="26">
        <f t="shared" si="163"/>
        <v>-0.05</v>
      </c>
      <c r="G340" s="80" cm="1">
        <f t="array" ref="G340">_xlfn.IFS(
    $F$268 = "TWO", IF(SUM($G$324:G329) &lt;= 0.5, SUM($G$324:G329), 1 - SUM($G$324:G329)),
    $F$266 = "LEFT", SUM($G$324:G329),
    $F$266 = "RIGHT", 1 - SUM($G$324:G329)
)</f>
        <v>2.4999999999999911E-2</v>
      </c>
      <c r="H340" s="81" t="str" cm="1">
        <f t="array" ref="H340">_xlfn.IFS(
    $F$266 = "", "",
    AND($F$268 = "TWO", ROWS($G$335:G340) = 1), "⟵ " &amp; TEXT(G340, "#0.0%"),
    AND($F$268 = "TWO", G340 = 50%), TEXT(G340, "#0.0%"),
    AND($F$268 = "TWO", G341 &gt; G340), "⟵ " &amp; TEXT(G340, "#0.0%"),
    AND($F$268 = "TWO", G341 &lt; G340), TEXT(G340, "#0.0%") &amp; " ⟶",
    $F$266 = "LEFT", "⟵ " &amp; TEXT(G340, "#0.0%"),
    $F$266 = "RIGHT", TEXT(G340, "#0.0%") &amp; " ⟶"
)</f>
        <v>2.5% ⟶</v>
      </c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8">
        <f t="shared" si="148"/>
        <v>0.7916666666666643</v>
      </c>
      <c r="T340" s="78">
        <f t="shared" si="144"/>
        <v>0.28699856112266237</v>
      </c>
      <c r="U340" s="78" t="e" cm="1">
        <f t="array" ref="U340">_xlfn.IFS(
    FALSE, N("Check if X1 shading is ON"),
    $U$247&lt;&gt;"x", NA(),
    FALSE, N("Check if case is 'LEFT' and x axis value less than z score"),
    AND($F$266 = "LEFT", $S340 &lt; IF($J$266="", 0, $J$266)), $T340,
    FALSE, N("Check if case is 'RIGHT' and x axis value greater than z score"),
    AND($F$266 = "RIGHT", $S340 &gt; IF($J$266="", 0, $J$266)), $T340,
    FALSE, N("Check if case is 'TWO' and both directions"),
    AND(
        $F$266 = "TWO",
        OR($S340 &lt; -ABS($J$266), $S340 &gt; ABS($J$267))
    ), $T340,
    FALSE, N("Default case: Return NA()"),
    TRUE, NA()
)</f>
        <v>#N/A</v>
      </c>
      <c r="V340" s="78" t="e" cm="1">
        <f t="array" ref="V340">_xlfn.IFS(
    FALSE, N("Check if X1 shading is ON"),
    $U$247&lt;&gt;"x", NA(),
    FALSE, N("Check if case is 'LEFT' and x axis value less than z score"),
    AND($F$267 = "LEFT", $S340 &lt; IF($J$267="", 0, $J$267)), $T340,
    FALSE, N("Check if case is 'RIGHT' and x axis value greater than z score"),
    AND($F$267 = "RIGHT", $S340 &gt; IF($J$267="", 0, $J$267)), $T340,
    FALSE, N("Default case: Return NA()"),
    TRUE, NA()
)</f>
        <v>#N/A</v>
      </c>
      <c r="W340" s="78" t="e" cm="1">
        <f t="array" ref="W340">_xlfn.IFS(
    FALSE, N("Check if X1 shading is ON"),
    $W$247&lt;&gt;"x", NA(),
    FALSE, N("Check if case is 'LEFT' and x axis value less than z score"),
    AND($F$270 = "LEFT", $S340 &lt; IF($J$270="", 0, $J$270)), $T340,
    FALSE, N("Check if case is 'RIGHT' and x axis value greater than z score"),
    AND($F$270 = "RIGHT", $S340 &gt; IF($J$270="", 0, $J$270)), $T340,
    FALSE, N("Check if case is 'TWO' and both directions"),
    AND(
        $F$270 = "TWO",
        OR($S340 &lt; -ABS($J$270), $S340 &gt; ABS($J$270))
    ), $T340,
    FALSE, N("Default case: Return NA()"),
    TRUE, NA()
)</f>
        <v>#N/A</v>
      </c>
      <c r="X340" s="30"/>
      <c r="Y340" s="66">
        <v>-0.66666666666666874</v>
      </c>
      <c r="Z340" s="66">
        <v>0.20599999999999999</v>
      </c>
      <c r="AA340" s="66">
        <f t="shared" si="158"/>
        <v>0.20599999999999999</v>
      </c>
      <c r="AB340" s="66" t="str">
        <f t="shared" si="159"/>
        <v>x̅</v>
      </c>
      <c r="CA340" s="30"/>
      <c r="CB340" s="26"/>
      <c r="CC340" s="66"/>
      <c r="CD340" s="26">
        <f t="shared" si="164"/>
        <v>1</v>
      </c>
      <c r="CE340" s="26">
        <f t="shared" si="165"/>
        <v>-0.05</v>
      </c>
      <c r="CF340" s="80" cm="1">
        <f t="array" ref="CF340">_xlfn.IFS(
    $CE$269 = "TWO", IF(SUM($CF$325:CF329) &lt;= 0.5, SUM($CF$325:CF329), 1 - SUM($CF$325:CF329)),
    $CE$267 = "LEFT", SUM($CF$325:CF329),
    $CE$267 = "RIGHT", 1 - SUM($CF$325:CF329)
)</f>
        <v>0.15999999999999992</v>
      </c>
      <c r="CG340" s="81" t="str" cm="1">
        <f t="array" ref="CG340">_xlfn.IFS(
    $CE$267 = "", "",
    AND($CE$269 = "TWO", ROWS($CF$336:CF340) = 1), "⟵ " &amp; TEXT(CF340, "#0.0%"),
    AND($CE$269 = "TWO", CF340 = 50%), TEXT(CF340, "#0.0%"),
    AND($CE$269 = "TWO", CF341 &gt; CF340), "⟵ " &amp; TEXT(CF340, "#0.0%"),
    AND($CE$269 = "TWO", CF341 &lt; CF340), TEXT(CF340, "#0.0%") &amp; " ⟶",
    $CE$267 = "LEFT", "⟵ " &amp; TEXT(CF340, "#0.0%"),
    $CE$267 = "RIGHT", TEXT(CF340, "#0.0%") &amp; " ⟶"
)</f>
        <v>16.0% ⟶</v>
      </c>
      <c r="CH340" s="30"/>
      <c r="CI340" s="30"/>
      <c r="CJ340" s="30"/>
      <c r="CK340" s="30"/>
      <c r="CL340" s="30"/>
      <c r="CM340" s="30"/>
      <c r="CN340" s="30"/>
      <c r="CO340" s="30"/>
      <c r="CP340" s="30"/>
      <c r="CQ340" s="30"/>
      <c r="CR340" s="38">
        <f t="shared" si="153"/>
        <v>0.74999999999999767</v>
      </c>
      <c r="CS340" s="78">
        <f t="shared" si="149"/>
        <v>0.29649644192968677</v>
      </c>
      <c r="CT340" s="78" t="e" cm="1">
        <f t="array" ref="CT340">_xlfn.IFS(
    FALSE, N("Check if X1 shading is ON"),
    $CT$248&lt;&gt;"x", NA(),
    FALSE, N("Check if case is 'LEFT' and x axis value less than z score"),
    AND($CE$267 = "LEFT", $CR340 &lt; IF($CI$267="", 0, $CI$267)), $CS340,
    FALSE, N("Check if case is 'RIGHT' and x axis value greater than z score"),
    AND($CE$267 = "RIGHT", $CR340 &gt; IF($CI$267="", 0, $CI$267)), $CS340,
    FALSE, N("Check if case is 'TWO' and both directions"),
    AND(
        $CE$267 = "TWO",
        OR($CR340 &lt; -ABS($CI$267), $CR340 &gt; ABS($CI$268))
    ), $CS340,
    FALSE, N("Default case: Return NA()"),
    TRUE, NA()
)</f>
        <v>#N/A</v>
      </c>
      <c r="CU340" s="78" t="e" cm="1">
        <f t="array" ref="CU340">_xlfn.IFS(
    FALSE, N("Check if X1 shading is ON"),
    $CT$248&lt;&gt;"x", NA(),
    FALSE, N("Check if case is 'LEFT' and x axis value less than z score"),
    AND($CE$268 = "LEFT", $CR340 &lt; IF($CI$268="", 0, $CI$268)), $CS340,
    FALSE, N("Check if case is 'RIGHT' and x axis value greater than z score"),
    AND($CE$268 = "RIGHT", $CR340 &gt; IF($CI$268="", 0, $CI$268)), $CS340,
    FALSE, N("Default case: Return NA()"),
    TRUE, NA()
)</f>
        <v>#N/A</v>
      </c>
      <c r="CV340" s="78" t="e" cm="1">
        <f t="array" ref="CV340">_xlfn.IFS(
    FALSE, N("Check if X1 shading is ON"),
    $CV$248&lt;&gt;"x", NA(),
    FALSE, N("Check if case is 'LEFT' and x axis value less than z score"),
    AND($CE$271 = "LEFT", $CR340 &lt; IF($CI$271="", 0, $CI$271)), $CS340,
    FALSE, N("Check if case is 'RIGHT' and x axis value greater than z score"),
    AND($CE$271 = "RIGHT", $CR340 &gt; IF($CI$271="", 0, $CI$271)), $CS340,
    FALSE, N("Check if case is 'TWO' and both directions"),
    AND(
        $CE$271 = "TWO",
        OR($CR340 &lt; -ABS($CI$271), $CR340 &gt; ABS($CI$271))
    ), $CS340,
    FALSE, N("Default case: Return NA()"),
    TRUE, NA()
)</f>
        <v>#N/A</v>
      </c>
      <c r="CW340" s="30"/>
      <c r="CX340" s="66">
        <v>-0.83333333333333526</v>
      </c>
      <c r="CY340" s="66">
        <v>0.20599999999999999</v>
      </c>
      <c r="CZ340" s="66">
        <f t="shared" si="160"/>
        <v>0.20599999999999999</v>
      </c>
      <c r="DA340" s="66" t="str">
        <f t="shared" si="161"/>
        <v>x̅</v>
      </c>
    </row>
    <row r="341" spans="1:105" ht="16" x14ac:dyDescent="0.2">
      <c r="A341"/>
      <c r="B341" s="30"/>
      <c r="C341" s="26"/>
      <c r="D341" s="66"/>
      <c r="E341" s="26">
        <f t="shared" si="162"/>
        <v>3</v>
      </c>
      <c r="F341" s="26">
        <f t="shared" si="163"/>
        <v>-0.05</v>
      </c>
      <c r="G341" s="80" cm="1">
        <f t="array" ref="G341">_xlfn.IFS(
    $F$268 = "TWO", IF(SUM($G$324:G330) &lt;= 0.5, SUM($G$324:G330), 1 - SUM($G$324:G330)),
    $F$266 = "LEFT", SUM($G$324:G330),
    $F$266 = "RIGHT", 1 - SUM($G$324:G330)
)</f>
        <v>4.9999999999998934E-3</v>
      </c>
      <c r="H341" s="81" t="str" cm="1">
        <f t="array" ref="H341">_xlfn.IFS(
    $F$266 = "", "",
    AND($F$268 = "TWO", ROWS($G$335:G341) = 1), "⟵ " &amp; TEXT(G341, "#0.0%"),
    AND($F$268 = "TWO", G341 = 50%), TEXT(G341, "#0.0%"),
    AND($F$268 = "TWO", G342 &gt; G341), "⟵ " &amp; TEXT(G341, "#0.0%"),
    AND($F$268 = "TWO", G342 &lt; G341), TEXT(G341, "#0.0%") &amp; " ⟶",
    $F$266 = "LEFT", "⟵ " &amp; TEXT(G341, "#0.0%"),
    $F$266 = "RIGHT", TEXT(G341, "#0.0%") &amp; " ⟶"
)</f>
        <v>0.5% ⟶</v>
      </c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8">
        <f t="shared" si="148"/>
        <v>0.83333333333333093</v>
      </c>
      <c r="T341" s="78">
        <f t="shared" si="144"/>
        <v>0.27733762405258672</v>
      </c>
      <c r="U341" s="78" t="e" cm="1">
        <f t="array" ref="U341">_xlfn.IFS(
    FALSE, N("Check if X1 shading is ON"),
    $U$247&lt;&gt;"x", NA(),
    FALSE, N("Check if case is 'LEFT' and x axis value less than z score"),
    AND($F$266 = "LEFT", $S341 &lt; IF($J$266="", 0, $J$266)), $T341,
    FALSE, N("Check if case is 'RIGHT' and x axis value greater than z score"),
    AND($F$266 = "RIGHT", $S341 &gt; IF($J$266="", 0, $J$266)), $T341,
    FALSE, N("Check if case is 'TWO' and both directions"),
    AND(
        $F$266 = "TWO",
        OR($S341 &lt; -ABS($J$266), $S341 &gt; ABS($J$267))
    ), $T341,
    FALSE, N("Default case: Return NA()"),
    TRUE, NA()
)</f>
        <v>#N/A</v>
      </c>
      <c r="V341" s="78" t="e" cm="1">
        <f t="array" ref="V341">_xlfn.IFS(
    FALSE, N("Check if X1 shading is ON"),
    $U$247&lt;&gt;"x", NA(),
    FALSE, N("Check if case is 'LEFT' and x axis value less than z score"),
    AND($F$267 = "LEFT", $S341 &lt; IF($J$267="", 0, $J$267)), $T341,
    FALSE, N("Check if case is 'RIGHT' and x axis value greater than z score"),
    AND($F$267 = "RIGHT", $S341 &gt; IF($J$267="", 0, $J$267)), $T341,
    FALSE, N("Default case: Return NA()"),
    TRUE, NA()
)</f>
        <v>#N/A</v>
      </c>
      <c r="W341" s="78" t="e" cm="1">
        <f t="array" ref="W341">_xlfn.IFS(
    FALSE, N("Check if X1 shading is ON"),
    $W$247&lt;&gt;"x", NA(),
    FALSE, N("Check if case is 'LEFT' and x axis value less than z score"),
    AND($F$270 = "LEFT", $S341 &lt; IF($J$270="", 0, $J$270)), $T341,
    FALSE, N("Check if case is 'RIGHT' and x axis value greater than z score"),
    AND($F$270 = "RIGHT", $S341 &gt; IF($J$270="", 0, $J$270)), $T341,
    FALSE, N("Check if case is 'TWO' and both directions"),
    AND(
        $F$270 = "TWO",
        OR($S341 &lt; -ABS($J$270), $S341 &gt; ABS($J$270))
    ), $T341,
    FALSE, N("Default case: Return NA()"),
    TRUE, NA()
)</f>
        <v>#N/A</v>
      </c>
      <c r="X341" s="30"/>
      <c r="Y341" s="66">
        <v>-0.50000000000000222</v>
      </c>
      <c r="Z341" s="66">
        <v>0.20599999999999999</v>
      </c>
      <c r="AA341" s="66">
        <f t="shared" si="158"/>
        <v>0.20599999999999999</v>
      </c>
      <c r="AB341" s="66" t="str">
        <f t="shared" si="159"/>
        <v>x̅</v>
      </c>
      <c r="CA341" s="30"/>
      <c r="CB341" s="26"/>
      <c r="CC341" s="66"/>
      <c r="CD341" s="26">
        <f t="shared" si="164"/>
        <v>2</v>
      </c>
      <c r="CE341" s="26">
        <f t="shared" si="165"/>
        <v>-0.05</v>
      </c>
      <c r="CF341" s="80" cm="1">
        <f t="array" ref="CF341">_xlfn.IFS(
    $CE$269 = "TWO", IF(SUM($CF$325:CF330) &lt;= 0.5, SUM($CF$325:CF330), 1 - SUM($CF$325:CF330)),
    $CE$267 = "LEFT", SUM($CF$325:CF330),
    $CE$267 = "RIGHT", 1 - SUM($CF$325:CF330)
)</f>
        <v>2.4999999999999911E-2</v>
      </c>
      <c r="CG341" s="81" t="str" cm="1">
        <f t="array" ref="CG341">_xlfn.IFS(
    $CE$267 = "", "",
    AND($CE$269 = "TWO", ROWS($CF$336:CF341) = 1), "⟵ " &amp; TEXT(CF341, "#0.0%"),
    AND($CE$269 = "TWO", CF341 = 50%), TEXT(CF341, "#0.0%"),
    AND($CE$269 = "TWO", CF342 &gt; CF341), "⟵ " &amp; TEXT(CF341, "#0.0%"),
    AND($CE$269 = "TWO", CF342 &lt; CF341), TEXT(CF341, "#0.0%") &amp; " ⟶",
    $CE$267 = "LEFT", "⟵ " &amp; TEXT(CF341, "#0.0%"),
    $CE$267 = "RIGHT", TEXT(CF341, "#0.0%") &amp; " ⟶"
)</f>
        <v>2.5% ⟶</v>
      </c>
      <c r="CH341" s="30"/>
      <c r="CI341" s="30"/>
      <c r="CJ341" s="30"/>
      <c r="CK341" s="30"/>
      <c r="CL341" s="30"/>
      <c r="CM341" s="30"/>
      <c r="CN341" s="30"/>
      <c r="CO341" s="30"/>
      <c r="CP341" s="30"/>
      <c r="CQ341" s="30"/>
      <c r="CR341" s="38">
        <f t="shared" si="153"/>
        <v>0.7916666666666643</v>
      </c>
      <c r="CS341" s="78">
        <f t="shared" si="149"/>
        <v>0.28699856112266237</v>
      </c>
      <c r="CT341" s="78" t="e" cm="1">
        <f t="array" ref="CT341">_xlfn.IFS(
    FALSE, N("Check if X1 shading is ON"),
    $CT$248&lt;&gt;"x", NA(),
    FALSE, N("Check if case is 'LEFT' and x axis value less than z score"),
    AND($CE$267 = "LEFT", $CR341 &lt; IF($CI$267="", 0, $CI$267)), $CS341,
    FALSE, N("Check if case is 'RIGHT' and x axis value greater than z score"),
    AND($CE$267 = "RIGHT", $CR341 &gt; IF($CI$267="", 0, $CI$267)), $CS341,
    FALSE, N("Check if case is 'TWO' and both directions"),
    AND(
        $CE$267 = "TWO",
        OR($CR341 &lt; -ABS($CI$267), $CR341 &gt; ABS($CI$268))
    ), $CS341,
    FALSE, N("Default case: Return NA()"),
    TRUE, NA()
)</f>
        <v>#N/A</v>
      </c>
      <c r="CU341" s="78" t="e" cm="1">
        <f t="array" ref="CU341">_xlfn.IFS(
    FALSE, N("Check if X1 shading is ON"),
    $CT$248&lt;&gt;"x", NA(),
    FALSE, N("Check if case is 'LEFT' and x axis value less than z score"),
    AND($CE$268 = "LEFT", $CR341 &lt; IF($CI$268="", 0, $CI$268)), $CS341,
    FALSE, N("Check if case is 'RIGHT' and x axis value greater than z score"),
    AND($CE$268 = "RIGHT", $CR341 &gt; IF($CI$268="", 0, $CI$268)), $CS341,
    FALSE, N("Default case: Return NA()"),
    TRUE, NA()
)</f>
        <v>#N/A</v>
      </c>
      <c r="CV341" s="78" t="e" cm="1">
        <f t="array" ref="CV341">_xlfn.IFS(
    FALSE, N("Check if X1 shading is ON"),
    $CV$248&lt;&gt;"x", NA(),
    FALSE, N("Check if case is 'LEFT' and x axis value less than z score"),
    AND($CE$271 = "LEFT", $CR341 &lt; IF($CI$271="", 0, $CI$271)), $CS341,
    FALSE, N("Check if case is 'RIGHT' and x axis value greater than z score"),
    AND($CE$271 = "RIGHT", $CR341 &gt; IF($CI$271="", 0, $CI$271)), $CS341,
    FALSE, N("Check if case is 'TWO' and both directions"),
    AND(
        $CE$271 = "TWO",
        OR($CR341 &lt; -ABS($CI$271), $CR341 &gt; ABS($CI$271))
    ), $CS341,
    FALSE, N("Default case: Return NA()"),
    TRUE, NA()
)</f>
        <v>#N/A</v>
      </c>
      <c r="CW341" s="30"/>
      <c r="CX341" s="66">
        <v>-0.66666666666666874</v>
      </c>
      <c r="CY341" s="66">
        <v>0.20599999999999999</v>
      </c>
      <c r="CZ341" s="66">
        <f t="shared" si="160"/>
        <v>0.20599999999999999</v>
      </c>
      <c r="DA341" s="66" t="str">
        <f t="shared" si="161"/>
        <v>x̅</v>
      </c>
    </row>
    <row r="342" spans="1:105" ht="16" x14ac:dyDescent="0.2">
      <c r="A342"/>
      <c r="B342" s="30"/>
      <c r="C342" s="26"/>
      <c r="D342" s="66"/>
      <c r="E342" s="66"/>
      <c r="F342" s="26"/>
      <c r="G342" s="26"/>
      <c r="H342" s="26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8">
        <f t="shared" si="148"/>
        <v>0.87499999999999756</v>
      </c>
      <c r="T342" s="78">
        <f t="shared" si="144"/>
        <v>0.26755419632366934</v>
      </c>
      <c r="U342" s="78" t="e" cm="1">
        <f t="array" ref="U342">_xlfn.IFS(
    FALSE, N("Check if X1 shading is ON"),
    $U$247&lt;&gt;"x", NA(),
    FALSE, N("Check if case is 'LEFT' and x axis value less than z score"),
    AND($F$266 = "LEFT", $S342 &lt; IF($J$266="", 0, $J$266)), $T342,
    FALSE, N("Check if case is 'RIGHT' and x axis value greater than z score"),
    AND($F$266 = "RIGHT", $S342 &gt; IF($J$266="", 0, $J$266)), $T342,
    FALSE, N("Check if case is 'TWO' and both directions"),
    AND(
        $F$266 = "TWO",
        OR($S342 &lt; -ABS($J$266), $S342 &gt; ABS($J$267))
    ), $T342,
    FALSE, N("Default case: Return NA()"),
    TRUE, NA()
)</f>
        <v>#N/A</v>
      </c>
      <c r="V342" s="78" t="e" cm="1">
        <f t="array" ref="V342">_xlfn.IFS(
    FALSE, N("Check if X1 shading is ON"),
    $U$247&lt;&gt;"x", NA(),
    FALSE, N("Check if case is 'LEFT' and x axis value less than z score"),
    AND($F$267 = "LEFT", $S342 &lt; IF($J$267="", 0, $J$267)), $T342,
    FALSE, N("Check if case is 'RIGHT' and x axis value greater than z score"),
    AND($F$267 = "RIGHT", $S342 &gt; IF($J$267="", 0, $J$267)), $T342,
    FALSE, N("Default case: Return NA()"),
    TRUE, NA()
)</f>
        <v>#N/A</v>
      </c>
      <c r="W342" s="78" t="e" cm="1">
        <f t="array" ref="W342">_xlfn.IFS(
    FALSE, N("Check if X1 shading is ON"),
    $W$247&lt;&gt;"x", NA(),
    FALSE, N("Check if case is 'LEFT' and x axis value less than z score"),
    AND($F$270 = "LEFT", $S342 &lt; IF($J$270="", 0, $J$270)), $T342,
    FALSE, N("Check if case is 'RIGHT' and x axis value greater than z score"),
    AND($F$270 = "RIGHT", $S342 &gt; IF($J$270="", 0, $J$270)), $T342,
    FALSE, N("Check if case is 'TWO' and both directions"),
    AND(
        $F$270 = "TWO",
        OR($S342 &lt; -ABS($J$270), $S342 &gt; ABS($J$270))
    ), $T342,
    FALSE, N("Default case: Return NA()"),
    TRUE, NA()
)</f>
        <v>#N/A</v>
      </c>
      <c r="X342" s="30"/>
      <c r="Y342" s="66">
        <v>-0.33333333333333548</v>
      </c>
      <c r="Z342" s="66">
        <v>0.20599999999999999</v>
      </c>
      <c r="AA342" s="66">
        <f t="shared" si="158"/>
        <v>0.20599999999999999</v>
      </c>
      <c r="AB342" s="66" t="str">
        <f t="shared" si="159"/>
        <v>x̅</v>
      </c>
      <c r="CA342" s="30"/>
      <c r="CB342" s="26"/>
      <c r="CC342" s="66"/>
      <c r="CD342" s="26">
        <f t="shared" si="164"/>
        <v>3</v>
      </c>
      <c r="CE342" s="26">
        <f t="shared" si="165"/>
        <v>-0.05</v>
      </c>
      <c r="CF342" s="80" cm="1">
        <f t="array" ref="CF342">_xlfn.IFS(
    $CE$269 = "TWO", IF(SUM($CF$325:CF331) &lt;= 0.5, SUM($CF$325:CF331), 1 - SUM($CF$325:CF331)),
    $CE$267 = "LEFT", SUM($CF$325:CF331),
    $CE$267 = "RIGHT", 1 - SUM($CF$325:CF331)
)</f>
        <v>4.9999999999998934E-3</v>
      </c>
      <c r="CG342" s="81" t="str" cm="1">
        <f t="array" ref="CG342">_xlfn.IFS(
    $CE$267 = "", "",
    AND($CE$269 = "TWO", ROWS($CF$336:CF342) = 1), "⟵ " &amp; TEXT(CF342, "#0.0%"),
    AND($CE$269 = "TWO", CF342 = 50%), TEXT(CF342, "#0.0%"),
    AND($CE$269 = "TWO", CF343 &gt; CF342), "⟵ " &amp; TEXT(CF342, "#0.0%"),
    AND($CE$269 = "TWO", CF343 &lt; CF342), TEXT(CF342, "#0.0%") &amp; " ⟶",
    $CE$267 = "LEFT", "⟵ " &amp; TEXT(CF342, "#0.0%"),
    $CE$267 = "RIGHT", TEXT(CF342, "#0.0%") &amp; " ⟶"
)</f>
        <v>0.5% ⟶</v>
      </c>
      <c r="CH342" s="30"/>
      <c r="CI342" s="30"/>
      <c r="CJ342" s="30"/>
      <c r="CK342" s="30"/>
      <c r="CL342" s="30"/>
      <c r="CM342" s="30"/>
      <c r="CN342" s="30"/>
      <c r="CO342" s="30"/>
      <c r="CP342" s="30"/>
      <c r="CQ342" s="30"/>
      <c r="CR342" s="38">
        <f t="shared" si="153"/>
        <v>0.83333333333333093</v>
      </c>
      <c r="CS342" s="78">
        <f t="shared" si="149"/>
        <v>0.27733762405258672</v>
      </c>
      <c r="CT342" s="78" t="e" cm="1">
        <f t="array" ref="CT342">_xlfn.IFS(
    FALSE, N("Check if X1 shading is ON"),
    $CT$248&lt;&gt;"x", NA(),
    FALSE, N("Check if case is 'LEFT' and x axis value less than z score"),
    AND($CE$267 = "LEFT", $CR342 &lt; IF($CI$267="", 0, $CI$267)), $CS342,
    FALSE, N("Check if case is 'RIGHT' and x axis value greater than z score"),
    AND($CE$267 = "RIGHT", $CR342 &gt; IF($CI$267="", 0, $CI$267)), $CS342,
    FALSE, N("Check if case is 'TWO' and both directions"),
    AND(
        $CE$267 = "TWO",
        OR($CR342 &lt; -ABS($CI$267), $CR342 &gt; ABS($CI$268))
    ), $CS342,
    FALSE, N("Default case: Return NA()"),
    TRUE, NA()
)</f>
        <v>#N/A</v>
      </c>
      <c r="CU342" s="78" t="e" cm="1">
        <f t="array" ref="CU342">_xlfn.IFS(
    FALSE, N("Check if X1 shading is ON"),
    $CT$248&lt;&gt;"x", NA(),
    FALSE, N("Check if case is 'LEFT' and x axis value less than z score"),
    AND($CE$268 = "LEFT", $CR342 &lt; IF($CI$268="", 0, $CI$268)), $CS342,
    FALSE, N("Check if case is 'RIGHT' and x axis value greater than z score"),
    AND($CE$268 = "RIGHT", $CR342 &gt; IF($CI$268="", 0, $CI$268)), $CS342,
    FALSE, N("Default case: Return NA()"),
    TRUE, NA()
)</f>
        <v>#N/A</v>
      </c>
      <c r="CV342" s="78" t="e" cm="1">
        <f t="array" ref="CV342">_xlfn.IFS(
    FALSE, N("Check if X1 shading is ON"),
    $CV$248&lt;&gt;"x", NA(),
    FALSE, N("Check if case is 'LEFT' and x axis value less than z score"),
    AND($CE$271 = "LEFT", $CR342 &lt; IF($CI$271="", 0, $CI$271)), $CS342,
    FALSE, N("Check if case is 'RIGHT' and x axis value greater than z score"),
    AND($CE$271 = "RIGHT", $CR342 &gt; IF($CI$271="", 0, $CI$271)), $CS342,
    FALSE, N("Check if case is 'TWO' and both directions"),
    AND(
        $CE$271 = "TWO",
        OR($CR342 &lt; -ABS($CI$271), $CR342 &gt; ABS($CI$271))
    ), $CS342,
    FALSE, N("Default case: Return NA()"),
    TRUE, NA()
)</f>
        <v>#N/A</v>
      </c>
      <c r="CW342" s="30"/>
      <c r="CX342" s="66">
        <v>-0.50000000000000222</v>
      </c>
      <c r="CY342" s="66">
        <v>0.20599999999999999</v>
      </c>
      <c r="CZ342" s="66">
        <f t="shared" si="160"/>
        <v>0.20599999999999999</v>
      </c>
      <c r="DA342" s="66" t="str">
        <f t="shared" si="161"/>
        <v>x̅</v>
      </c>
    </row>
    <row r="343" spans="1:105" ht="19" x14ac:dyDescent="0.25">
      <c r="A343"/>
      <c r="B343" s="30"/>
      <c r="C343" s="77" t="s">
        <v>56</v>
      </c>
      <c r="D343" s="66"/>
      <c r="E343" s="66"/>
      <c r="F343" s="26"/>
      <c r="G343" s="26"/>
      <c r="H343" s="26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8">
        <f t="shared" si="148"/>
        <v>0.91666666666666419</v>
      </c>
      <c r="T343" s="78">
        <f t="shared" si="144"/>
        <v>0.2576878449043517</v>
      </c>
      <c r="U343" s="78" t="e" cm="1">
        <f t="array" ref="U343">_xlfn.IFS(
    FALSE, N("Check if X1 shading is ON"),
    $U$247&lt;&gt;"x", NA(),
    FALSE, N("Check if case is 'LEFT' and x axis value less than z score"),
    AND($F$266 = "LEFT", $S343 &lt; IF($J$266="", 0, $J$266)), $T343,
    FALSE, N("Check if case is 'RIGHT' and x axis value greater than z score"),
    AND($F$266 = "RIGHT", $S343 &gt; IF($J$266="", 0, $J$266)), $T343,
    FALSE, N("Check if case is 'TWO' and both directions"),
    AND(
        $F$266 = "TWO",
        OR($S343 &lt; -ABS($J$266), $S343 &gt; ABS($J$267))
    ), $T343,
    FALSE, N("Default case: Return NA()"),
    TRUE, NA()
)</f>
        <v>#N/A</v>
      </c>
      <c r="V343" s="78" t="e" cm="1">
        <f t="array" ref="V343">_xlfn.IFS(
    FALSE, N("Check if X1 shading is ON"),
    $U$247&lt;&gt;"x", NA(),
    FALSE, N("Check if case is 'LEFT' and x axis value less than z score"),
    AND($F$267 = "LEFT", $S343 &lt; IF($J$267="", 0, $J$267)), $T343,
    FALSE, N("Check if case is 'RIGHT' and x axis value greater than z score"),
    AND($F$267 = "RIGHT", $S343 &gt; IF($J$267="", 0, $J$267)), $T343,
    FALSE, N("Default case: Return NA()"),
    TRUE, NA()
)</f>
        <v>#N/A</v>
      </c>
      <c r="W343" s="78" t="e" cm="1">
        <f t="array" ref="W343">_xlfn.IFS(
    FALSE, N("Check if X1 shading is ON"),
    $W$247&lt;&gt;"x", NA(),
    FALSE, N("Check if case is 'LEFT' and x axis value less than z score"),
    AND($F$270 = "LEFT", $S343 &lt; IF($J$270="", 0, $J$270)), $T343,
    FALSE, N("Check if case is 'RIGHT' and x axis value greater than z score"),
    AND($F$270 = "RIGHT", $S343 &gt; IF($J$270="", 0, $J$270)), $T343,
    FALSE, N("Check if case is 'TWO' and both directions"),
    AND(
        $F$270 = "TWO",
        OR($S343 &lt; -ABS($J$270), $S343 &gt; ABS($J$270))
    ), $T343,
    FALSE, N("Default case: Return NA()"),
    TRUE, NA()
)</f>
        <v>#N/A</v>
      </c>
      <c r="X343" s="30"/>
      <c r="Y343" s="66">
        <v>-0.16666666666666879</v>
      </c>
      <c r="Z343" s="66">
        <v>0.20599999999999999</v>
      </c>
      <c r="AA343" s="66">
        <f t="shared" si="158"/>
        <v>0.20599999999999999</v>
      </c>
      <c r="AB343" s="66" t="str">
        <f t="shared" si="159"/>
        <v>x̅</v>
      </c>
      <c r="CA343" s="30"/>
      <c r="CB343" s="26"/>
      <c r="CC343" s="66"/>
      <c r="CD343" s="66"/>
      <c r="CE343" s="26"/>
      <c r="CF343" s="26"/>
      <c r="CG343" s="26"/>
      <c r="CH343" s="30"/>
      <c r="CI343" s="30"/>
      <c r="CJ343" s="30"/>
      <c r="CK343" s="30"/>
      <c r="CL343" s="30"/>
      <c r="CM343" s="30"/>
      <c r="CN343" s="30"/>
      <c r="CO343" s="30"/>
      <c r="CP343" s="30"/>
      <c r="CQ343" s="30"/>
      <c r="CR343" s="38">
        <f t="shared" si="153"/>
        <v>0.87499999999999756</v>
      </c>
      <c r="CS343" s="78">
        <f t="shared" si="149"/>
        <v>0.26755419632366934</v>
      </c>
      <c r="CT343" s="78" t="e" cm="1">
        <f t="array" ref="CT343">_xlfn.IFS(
    FALSE, N("Check if X1 shading is ON"),
    $CT$248&lt;&gt;"x", NA(),
    FALSE, N("Check if case is 'LEFT' and x axis value less than z score"),
    AND($CE$267 = "LEFT", $CR343 &lt; IF($CI$267="", 0, $CI$267)), $CS343,
    FALSE, N("Check if case is 'RIGHT' and x axis value greater than z score"),
    AND($CE$267 = "RIGHT", $CR343 &gt; IF($CI$267="", 0, $CI$267)), $CS343,
    FALSE, N("Check if case is 'TWO' and both directions"),
    AND(
        $CE$267 = "TWO",
        OR($CR343 &lt; -ABS($CI$267), $CR343 &gt; ABS($CI$268))
    ), $CS343,
    FALSE, N("Default case: Return NA()"),
    TRUE, NA()
)</f>
        <v>#N/A</v>
      </c>
      <c r="CU343" s="78" t="e" cm="1">
        <f t="array" ref="CU343">_xlfn.IFS(
    FALSE, N("Check if X1 shading is ON"),
    $CT$248&lt;&gt;"x", NA(),
    FALSE, N("Check if case is 'LEFT' and x axis value less than z score"),
    AND($CE$268 = "LEFT", $CR343 &lt; IF($CI$268="", 0, $CI$268)), $CS343,
    FALSE, N("Check if case is 'RIGHT' and x axis value greater than z score"),
    AND($CE$268 = "RIGHT", $CR343 &gt; IF($CI$268="", 0, $CI$268)), $CS343,
    FALSE, N("Default case: Return NA()"),
    TRUE, NA()
)</f>
        <v>#N/A</v>
      </c>
      <c r="CV343" s="78" t="e" cm="1">
        <f t="array" ref="CV343">_xlfn.IFS(
    FALSE, N("Check if X1 shading is ON"),
    $CV$248&lt;&gt;"x", NA(),
    FALSE, N("Check if case is 'LEFT' and x axis value less than z score"),
    AND($CE$271 = "LEFT", $CR343 &lt; IF($CI$271="", 0, $CI$271)), $CS343,
    FALSE, N("Check if case is 'RIGHT' and x axis value greater than z score"),
    AND($CE$271 = "RIGHT", $CR343 &gt; IF($CI$271="", 0, $CI$271)), $CS343,
    FALSE, N("Check if case is 'TWO' and both directions"),
    AND(
        $CE$271 = "TWO",
        OR($CR343 &lt; -ABS($CI$271), $CR343 &gt; ABS($CI$271))
    ), $CS343,
    FALSE, N("Default case: Return NA()"),
    TRUE, NA()
)</f>
        <v>#N/A</v>
      </c>
      <c r="CW343" s="30"/>
      <c r="CX343" s="66">
        <v>-0.33333333333333548</v>
      </c>
      <c r="CY343" s="66">
        <v>0.20599999999999999</v>
      </c>
      <c r="CZ343" s="66">
        <f t="shared" si="160"/>
        <v>0.20599999999999999</v>
      </c>
      <c r="DA343" s="66" t="str">
        <f t="shared" si="161"/>
        <v>x̅</v>
      </c>
    </row>
    <row r="344" spans="1:105" ht="19" x14ac:dyDescent="0.25">
      <c r="A344"/>
      <c r="B344" s="30"/>
      <c r="C344" s="35" t="s">
        <v>40</v>
      </c>
      <c r="D344" s="70" t="s">
        <v>41</v>
      </c>
      <c r="E344" s="64" t="str">
        <f>LEFT(C343,6)&amp;" "&amp;$D$266&amp;" axis"</f>
        <v>X1 raw T x̅ axis</v>
      </c>
      <c r="F344" s="64" t="str">
        <f>$D$266&amp;" y"</f>
        <v>T x̅ y</v>
      </c>
      <c r="G344" s="64" t="str">
        <f>D266&amp;" raw labels"</f>
        <v>T x̅ raw labels</v>
      </c>
      <c r="H344" s="26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8">
        <f t="shared" si="148"/>
        <v>0.95833333333333082</v>
      </c>
      <c r="T344" s="78">
        <f t="shared" si="144"/>
        <v>0.24777688479017801</v>
      </c>
      <c r="U344" s="78" t="e" cm="1">
        <f t="array" ref="U344">_xlfn.IFS(
    FALSE, N("Check if X1 shading is ON"),
    $U$247&lt;&gt;"x", NA(),
    FALSE, N("Check if case is 'LEFT' and x axis value less than z score"),
    AND($F$266 = "LEFT", $S344 &lt; IF($J$266="", 0, $J$266)), $T344,
    FALSE, N("Check if case is 'RIGHT' and x axis value greater than z score"),
    AND($F$266 = "RIGHT", $S344 &gt; IF($J$266="", 0, $J$266)), $T344,
    FALSE, N("Check if case is 'TWO' and both directions"),
    AND(
        $F$266 = "TWO",
        OR($S344 &lt; -ABS($J$266), $S344 &gt; ABS($J$267))
    ), $T344,
    FALSE, N("Default case: Return NA()"),
    TRUE, NA()
)</f>
        <v>#N/A</v>
      </c>
      <c r="V344" s="78" t="e" cm="1">
        <f t="array" ref="V344">_xlfn.IFS(
    FALSE, N("Check if X1 shading is ON"),
    $U$247&lt;&gt;"x", NA(),
    FALSE, N("Check if case is 'LEFT' and x axis value less than z score"),
    AND($F$267 = "LEFT", $S344 &lt; IF($J$267="", 0, $J$267)), $T344,
    FALSE, N("Check if case is 'RIGHT' and x axis value greater than z score"),
    AND($F$267 = "RIGHT", $S344 &gt; IF($J$267="", 0, $J$267)), $T344,
    FALSE, N("Default case: Return NA()"),
    TRUE, NA()
)</f>
        <v>#N/A</v>
      </c>
      <c r="W344" s="78" t="e" cm="1">
        <f t="array" ref="W344">_xlfn.IFS(
    FALSE, N("Check if X1 shading is ON"),
    $W$247&lt;&gt;"x", NA(),
    FALSE, N("Check if case is 'LEFT' and x axis value less than z score"),
    AND($F$270 = "LEFT", $S344 &lt; IF($J$270="", 0, $J$270)), $T344,
    FALSE, N("Check if case is 'RIGHT' and x axis value greater than z score"),
    AND($F$270 = "RIGHT", $S344 &gt; IF($J$270="", 0, $J$270)), $T344,
    FALSE, N("Check if case is 'TWO' and both directions"),
    AND(
        $F$270 = "TWO",
        OR($S344 &lt; -ABS($J$270), $S344 &gt; ABS($J$270))
    ), $T344,
    FALSE, N("Default case: Return NA()"),
    TRUE, NA()
)</f>
        <v>#N/A</v>
      </c>
      <c r="X344" s="30"/>
      <c r="Y344" s="66">
        <v>0.16666666666666449</v>
      </c>
      <c r="Z344" s="66">
        <v>0.20599999999999999</v>
      </c>
      <c r="AA344" s="66">
        <f t="shared" si="158"/>
        <v>0.20599999999999999</v>
      </c>
      <c r="AB344" s="66" t="str">
        <f t="shared" si="159"/>
        <v>x̅</v>
      </c>
      <c r="CA344" s="30"/>
      <c r="CB344" s="77" t="s">
        <v>56</v>
      </c>
      <c r="CC344" s="66"/>
      <c r="CD344" s="66"/>
      <c r="CE344" s="26"/>
      <c r="CF344" s="26"/>
      <c r="CG344" s="26"/>
      <c r="CH344" s="30"/>
      <c r="CI344" s="30"/>
      <c r="CJ344" s="30"/>
      <c r="CK344" s="30"/>
      <c r="CL344" s="30"/>
      <c r="CM344" s="30"/>
      <c r="CN344" s="30"/>
      <c r="CO344" s="30"/>
      <c r="CP344" s="30"/>
      <c r="CQ344" s="30"/>
      <c r="CR344" s="38">
        <f t="shared" si="153"/>
        <v>0.91666666666666419</v>
      </c>
      <c r="CS344" s="78">
        <f t="shared" si="149"/>
        <v>0.2576878449043517</v>
      </c>
      <c r="CT344" s="78" t="e" cm="1">
        <f t="array" ref="CT344">_xlfn.IFS(
    FALSE, N("Check if X1 shading is ON"),
    $CT$248&lt;&gt;"x", NA(),
    FALSE, N("Check if case is 'LEFT' and x axis value less than z score"),
    AND($CE$267 = "LEFT", $CR344 &lt; IF($CI$267="", 0, $CI$267)), $CS344,
    FALSE, N("Check if case is 'RIGHT' and x axis value greater than z score"),
    AND($CE$267 = "RIGHT", $CR344 &gt; IF($CI$267="", 0, $CI$267)), $CS344,
    FALSE, N("Check if case is 'TWO' and both directions"),
    AND(
        $CE$267 = "TWO",
        OR($CR344 &lt; -ABS($CI$267), $CR344 &gt; ABS($CI$268))
    ), $CS344,
    FALSE, N("Default case: Return NA()"),
    TRUE, NA()
)</f>
        <v>#N/A</v>
      </c>
      <c r="CU344" s="78" t="e" cm="1">
        <f t="array" ref="CU344">_xlfn.IFS(
    FALSE, N("Check if X1 shading is ON"),
    $CT$248&lt;&gt;"x", NA(),
    FALSE, N("Check if case is 'LEFT' and x axis value less than z score"),
    AND($CE$268 = "LEFT", $CR344 &lt; IF($CI$268="", 0, $CI$268)), $CS344,
    FALSE, N("Check if case is 'RIGHT' and x axis value greater than z score"),
    AND($CE$268 = "RIGHT", $CR344 &gt; IF($CI$268="", 0, $CI$268)), $CS344,
    FALSE, N("Default case: Return NA()"),
    TRUE, NA()
)</f>
        <v>#N/A</v>
      </c>
      <c r="CV344" s="78" t="e" cm="1">
        <f t="array" ref="CV344">_xlfn.IFS(
    FALSE, N("Check if X1 shading is ON"),
    $CV$248&lt;&gt;"x", NA(),
    FALSE, N("Check if case is 'LEFT' and x axis value less than z score"),
    AND($CE$271 = "LEFT", $CR344 &lt; IF($CI$271="", 0, $CI$271)), $CS344,
    FALSE, N("Check if case is 'RIGHT' and x axis value greater than z score"),
    AND($CE$271 = "RIGHT", $CR344 &gt; IF($CI$271="", 0, $CI$271)), $CS344,
    FALSE, N("Check if case is 'TWO' and both directions"),
    AND(
        $CE$271 = "TWO",
        OR($CR344 &lt; -ABS($CI$271), $CR344 &gt; ABS($CI$271))
    ), $CS344,
    FALSE, N("Default case: Return NA()"),
    TRUE, NA()
)</f>
        <v>#N/A</v>
      </c>
      <c r="CW344" s="30"/>
      <c r="CX344" s="66">
        <v>-0.16666666666666879</v>
      </c>
      <c r="CY344" s="66">
        <v>0.20599999999999999</v>
      </c>
      <c r="CZ344" s="66">
        <f t="shared" si="160"/>
        <v>0.20599999999999999</v>
      </c>
      <c r="DA344" s="66" t="str">
        <f t="shared" si="161"/>
        <v>x̅</v>
      </c>
    </row>
    <row r="345" spans="1:105" ht="34" x14ac:dyDescent="0.2">
      <c r="A345"/>
      <c r="B345" s="30"/>
      <c r="C345" s="26" t="str">
        <f>N258</f>
        <v>x</v>
      </c>
      <c r="D345" s="66">
        <v>-0.12</v>
      </c>
      <c r="E345" s="26">
        <f t="shared" ref="E345:E352" si="166">E313</f>
        <v>-4</v>
      </c>
      <c r="F345" s="26">
        <f t="shared" ref="F345:F352" si="167">IF(
    $C$345="x",
    $D$345,
    NA()
)</f>
        <v>-0.12</v>
      </c>
      <c r="G345" s="82" t="str">
        <f>IF(G346="","","raw scale")</f>
        <v>raw scale</v>
      </c>
      <c r="H345" s="26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8">
        <f t="shared" si="148"/>
        <v>0.99999999999999745</v>
      </c>
      <c r="T345" s="78">
        <f t="shared" ref="T345:T376" si="168">IF(
    LEFT($D$266,1) ="T",
    _xlfn.T.DIST(S345, $C$266-1, FALSE),
    _xlfn.NORM.S.DIST(S345, FALSE)
)</f>
        <v>0.23785814985587653</v>
      </c>
      <c r="U345" s="78" t="e" cm="1">
        <f t="array" ref="U345">_xlfn.IFS(
    FALSE, N("Check if X1 shading is ON"),
    $U$247&lt;&gt;"x", NA(),
    FALSE, N("Check if case is 'LEFT' and x axis value less than z score"),
    AND($F$266 = "LEFT", $S345 &lt; IF($J$266="", 0, $J$266)), $T345,
    FALSE, N("Check if case is 'RIGHT' and x axis value greater than z score"),
    AND($F$266 = "RIGHT", $S345 &gt; IF($J$266="", 0, $J$266)), $T345,
    FALSE, N("Check if case is 'TWO' and both directions"),
    AND(
        $F$266 = "TWO",
        OR($S345 &lt; -ABS($J$266), $S345 &gt; ABS($J$267))
    ), $T345,
    FALSE, N("Default case: Return NA()"),
    TRUE, NA()
)</f>
        <v>#N/A</v>
      </c>
      <c r="V345" s="78" t="e" cm="1">
        <f t="array" ref="V345">_xlfn.IFS(
    FALSE, N("Check if X1 shading is ON"),
    $U$247&lt;&gt;"x", NA(),
    FALSE, N("Check if case is 'LEFT' and x axis value less than z score"),
    AND($F$267 = "LEFT", $S345 &lt; IF($J$267="", 0, $J$267)), $T345,
    FALSE, N("Check if case is 'RIGHT' and x axis value greater than z score"),
    AND($F$267 = "RIGHT", $S345 &gt; IF($J$267="", 0, $J$267)), $T345,
    FALSE, N("Default case: Return NA()"),
    TRUE, NA()
)</f>
        <v>#N/A</v>
      </c>
      <c r="W345" s="78" t="e" cm="1">
        <f t="array" ref="W345">_xlfn.IFS(
    FALSE, N("Check if X1 shading is ON"),
    $W$247&lt;&gt;"x", NA(),
    FALSE, N("Check if case is 'LEFT' and x axis value less than z score"),
    AND($F$270 = "LEFT", $S345 &lt; IF($J$270="", 0, $J$270)), $T345,
    FALSE, N("Check if case is 'RIGHT' and x axis value greater than z score"),
    AND($F$270 = "RIGHT", $S345 &gt; IF($J$270="", 0, $J$270)), $T345,
    FALSE, N("Check if case is 'TWO' and both directions"),
    AND(
        $F$270 = "TWO",
        OR($S345 &lt; -ABS($J$270), $S345 &gt; ABS($J$270))
    ), $T345,
    FALSE, N("Default case: Return NA()"),
    TRUE, NA()
)</f>
        <v>#N/A</v>
      </c>
      <c r="X345" s="30"/>
      <c r="Y345" s="66">
        <v>0.33333333333333115</v>
      </c>
      <c r="Z345" s="66">
        <v>0.20599999999999999</v>
      </c>
      <c r="AA345" s="66">
        <f t="shared" si="158"/>
        <v>0.20599999999999999</v>
      </c>
      <c r="AB345" s="66" t="str">
        <f t="shared" si="159"/>
        <v>x̅</v>
      </c>
      <c r="CA345" s="30"/>
      <c r="CB345" s="35" t="s">
        <v>40</v>
      </c>
      <c r="CC345" s="70" t="s">
        <v>41</v>
      </c>
      <c r="CD345" s="64" t="str">
        <f>LEFT(CB344,6)&amp;" "&amp;$CC$267&amp;" axis"</f>
        <v>X1 raw T x̅ axis</v>
      </c>
      <c r="CE345" s="64" t="str">
        <f>$CC$267&amp;" y"</f>
        <v>T x̅ y</v>
      </c>
      <c r="CF345" s="64" t="str">
        <f>CC267&amp;" raw labels"</f>
        <v>T x̅ raw labels</v>
      </c>
      <c r="CG345" s="26"/>
      <c r="CH345" s="30"/>
      <c r="CI345" s="30"/>
      <c r="CJ345" s="30"/>
      <c r="CK345" s="30"/>
      <c r="CL345" s="30"/>
      <c r="CM345" s="30"/>
      <c r="CN345" s="30"/>
      <c r="CO345" s="30"/>
      <c r="CP345" s="30"/>
      <c r="CQ345" s="30"/>
      <c r="CR345" s="38">
        <f t="shared" si="153"/>
        <v>0.95833333333333082</v>
      </c>
      <c r="CS345" s="78">
        <f t="shared" si="149"/>
        <v>0.24777688479017801</v>
      </c>
      <c r="CT345" s="78" t="e" cm="1">
        <f t="array" ref="CT345">_xlfn.IFS(
    FALSE, N("Check if X1 shading is ON"),
    $CT$248&lt;&gt;"x", NA(),
    FALSE, N("Check if case is 'LEFT' and x axis value less than z score"),
    AND($CE$267 = "LEFT", $CR345 &lt; IF($CI$267="", 0, $CI$267)), $CS345,
    FALSE, N("Check if case is 'RIGHT' and x axis value greater than z score"),
    AND($CE$267 = "RIGHT", $CR345 &gt; IF($CI$267="", 0, $CI$267)), $CS345,
    FALSE, N("Check if case is 'TWO' and both directions"),
    AND(
        $CE$267 = "TWO",
        OR($CR345 &lt; -ABS($CI$267), $CR345 &gt; ABS($CI$268))
    ), $CS345,
    FALSE, N("Default case: Return NA()"),
    TRUE, NA()
)</f>
        <v>#N/A</v>
      </c>
      <c r="CU345" s="78" t="e" cm="1">
        <f t="array" ref="CU345">_xlfn.IFS(
    FALSE, N("Check if X1 shading is ON"),
    $CT$248&lt;&gt;"x", NA(),
    FALSE, N("Check if case is 'LEFT' and x axis value less than z score"),
    AND($CE$268 = "LEFT", $CR345 &lt; IF($CI$268="", 0, $CI$268)), $CS345,
    FALSE, N("Check if case is 'RIGHT' and x axis value greater than z score"),
    AND($CE$268 = "RIGHT", $CR345 &gt; IF($CI$268="", 0, $CI$268)), $CS345,
    FALSE, N("Default case: Return NA()"),
    TRUE, NA()
)</f>
        <v>#N/A</v>
      </c>
      <c r="CV345" s="78" t="e" cm="1">
        <f t="array" ref="CV345">_xlfn.IFS(
    FALSE, N("Check if X1 shading is ON"),
    $CV$248&lt;&gt;"x", NA(),
    FALSE, N("Check if case is 'LEFT' and x axis value less than z score"),
    AND($CE$271 = "LEFT", $CR345 &lt; IF($CI$271="", 0, $CI$271)), $CS345,
    FALSE, N("Check if case is 'RIGHT' and x axis value greater than z score"),
    AND($CE$271 = "RIGHT", $CR345 &gt; IF($CI$271="", 0, $CI$271)), $CS345,
    FALSE, N("Check if case is 'TWO' and both directions"),
    AND(
        $CE$271 = "TWO",
        OR($CR345 &lt; -ABS($CI$271), $CR345 &gt; ABS($CI$271))
    ), $CS345,
    FALSE, N("Default case: Return NA()"),
    TRUE, NA()
)</f>
        <v>#N/A</v>
      </c>
      <c r="CW345" s="30"/>
      <c r="CX345" s="66">
        <v>0.16666666666666449</v>
      </c>
      <c r="CY345" s="66">
        <v>0.20599999999999999</v>
      </c>
      <c r="CZ345" s="66">
        <f t="shared" si="160"/>
        <v>0.20599999999999999</v>
      </c>
      <c r="DA345" s="66" t="str">
        <f t="shared" si="161"/>
        <v>x̅</v>
      </c>
    </row>
    <row r="346" spans="1:105" ht="17" x14ac:dyDescent="0.2">
      <c r="A346"/>
      <c r="B346" s="30"/>
      <c r="C346" s="26"/>
      <c r="D346" s="66"/>
      <c r="E346" s="26">
        <f t="shared" si="166"/>
        <v>-3</v>
      </c>
      <c r="F346" s="26">
        <f t="shared" si="167"/>
        <v>-0.12</v>
      </c>
      <c r="G346" s="83" t="str">
        <f t="shared" ref="G346:G352" si="169">IFERROR(
    TEXT(
        G$266 + $E346 * H$266,
        IF(
            N$270 = 0,
            "#,##0",
            "#,##0." &amp; REPT("0", N$270)
        )
    ),
    ""
)</f>
        <v>78.66</v>
      </c>
      <c r="H346" s="26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8">
        <f t="shared" ref="S346:S377" si="170">S345+$R$251</f>
        <v>1.0416666666666641</v>
      </c>
      <c r="T346" s="78">
        <f t="shared" si="168"/>
        <v>0.22796678938335771</v>
      </c>
      <c r="U346" s="78" t="e" cm="1">
        <f t="array" ref="U346">_xlfn.IFS(
    FALSE, N("Check if X1 shading is ON"),
    $U$247&lt;&gt;"x", NA(),
    FALSE, N("Check if case is 'LEFT' and x axis value less than z score"),
    AND($F$266 = "LEFT", $S346 &lt; IF($J$266="", 0, $J$266)), $T346,
    FALSE, N("Check if case is 'RIGHT' and x axis value greater than z score"),
    AND($F$266 = "RIGHT", $S346 &gt; IF($J$266="", 0, $J$266)), $T346,
    FALSE, N("Check if case is 'TWO' and both directions"),
    AND(
        $F$266 = "TWO",
        OR($S346 &lt; -ABS($J$266), $S346 &gt; ABS($J$267))
    ), $T346,
    FALSE, N("Default case: Return NA()"),
    TRUE, NA()
)</f>
        <v>#N/A</v>
      </c>
      <c r="V346" s="78" t="e" cm="1">
        <f t="array" ref="V346">_xlfn.IFS(
    FALSE, N("Check if X1 shading is ON"),
    $U$247&lt;&gt;"x", NA(),
    FALSE, N("Check if case is 'LEFT' and x axis value less than z score"),
    AND($F$267 = "LEFT", $S346 &lt; IF($J$267="", 0, $J$267)), $T346,
    FALSE, N("Check if case is 'RIGHT' and x axis value greater than z score"),
    AND($F$267 = "RIGHT", $S346 &gt; IF($J$267="", 0, $J$267)), $T346,
    FALSE, N("Default case: Return NA()"),
    TRUE, NA()
)</f>
        <v>#N/A</v>
      </c>
      <c r="W346" s="78" t="e" cm="1">
        <f t="array" ref="W346">_xlfn.IFS(
    FALSE, N("Check if X1 shading is ON"),
    $W$247&lt;&gt;"x", NA(),
    FALSE, N("Check if case is 'LEFT' and x axis value less than z score"),
    AND($F$270 = "LEFT", $S346 &lt; IF($J$270="", 0, $J$270)), $T346,
    FALSE, N("Check if case is 'RIGHT' and x axis value greater than z score"),
    AND($F$270 = "RIGHT", $S346 &gt; IF($J$270="", 0, $J$270)), $T346,
    FALSE, N("Check if case is 'TWO' and both directions"),
    AND(
        $F$270 = "TWO",
        OR($S346 &lt; -ABS($J$270), $S346 &gt; ABS($J$270))
    ), $T346,
    FALSE, N("Default case: Return NA()"),
    TRUE, NA()
)</f>
        <v>#N/A</v>
      </c>
      <c r="X346" s="30"/>
      <c r="Y346" s="66">
        <v>0.49999999999999789</v>
      </c>
      <c r="Z346" s="66">
        <v>0.20599999999999999</v>
      </c>
      <c r="AA346" s="66">
        <f t="shared" si="158"/>
        <v>0.20599999999999999</v>
      </c>
      <c r="AB346" s="66" t="str">
        <f t="shared" si="159"/>
        <v>x̅</v>
      </c>
      <c r="CA346" s="30"/>
      <c r="CB346" s="26" t="str">
        <f>CM259</f>
        <v>x</v>
      </c>
      <c r="CC346" s="66">
        <v>-0.12</v>
      </c>
      <c r="CD346" s="26">
        <f t="shared" ref="CD346:CD353" si="171">CD314</f>
        <v>-4</v>
      </c>
      <c r="CE346" s="26">
        <f t="shared" ref="CE346:CE353" si="172">IF(
    $CB$346="x",
    $CC$346,
    NA()
)</f>
        <v>-0.12</v>
      </c>
      <c r="CF346" s="82" t="str">
        <f>IF(CF347="","","raw scale")</f>
        <v>raw scale</v>
      </c>
      <c r="CG346" s="26"/>
      <c r="CH346" s="30"/>
      <c r="CI346" s="30"/>
      <c r="CJ346" s="30"/>
      <c r="CK346" s="30"/>
      <c r="CL346" s="30"/>
      <c r="CM346" s="30"/>
      <c r="CN346" s="30"/>
      <c r="CO346" s="30"/>
      <c r="CP346" s="30"/>
      <c r="CQ346" s="30"/>
      <c r="CR346" s="38">
        <f t="shared" si="153"/>
        <v>0.99999999999999745</v>
      </c>
      <c r="CS346" s="78">
        <f t="shared" ref="CS346:CS377" si="173">IF(
    LEFT($CC$267,1) ="T",
    _xlfn.T.DIST(CR346, $CB$267-1, FALSE),
    _xlfn.NORM.S.DIST(CR346, FALSE)
)</f>
        <v>0.23785814985587653</v>
      </c>
      <c r="CT346" s="78" t="e" cm="1">
        <f t="array" ref="CT346">_xlfn.IFS(
    FALSE, N("Check if X1 shading is ON"),
    $CT$248&lt;&gt;"x", NA(),
    FALSE, N("Check if case is 'LEFT' and x axis value less than z score"),
    AND($CE$267 = "LEFT", $CR346 &lt; IF($CI$267="", 0, $CI$267)), $CS346,
    FALSE, N("Check if case is 'RIGHT' and x axis value greater than z score"),
    AND($CE$267 = "RIGHT", $CR346 &gt; IF($CI$267="", 0, $CI$267)), $CS346,
    FALSE, N("Check if case is 'TWO' and both directions"),
    AND(
        $CE$267 = "TWO",
        OR($CR346 &lt; -ABS($CI$267), $CR346 &gt; ABS($CI$268))
    ), $CS346,
    FALSE, N("Default case: Return NA()"),
    TRUE, NA()
)</f>
        <v>#N/A</v>
      </c>
      <c r="CU346" s="78" t="e" cm="1">
        <f t="array" ref="CU346">_xlfn.IFS(
    FALSE, N("Check if X1 shading is ON"),
    $CT$248&lt;&gt;"x", NA(),
    FALSE, N("Check if case is 'LEFT' and x axis value less than z score"),
    AND($CE$268 = "LEFT", $CR346 &lt; IF($CI$268="", 0, $CI$268)), $CS346,
    FALSE, N("Check if case is 'RIGHT' and x axis value greater than z score"),
    AND($CE$268 = "RIGHT", $CR346 &gt; IF($CI$268="", 0, $CI$268)), $CS346,
    FALSE, N("Default case: Return NA()"),
    TRUE, NA()
)</f>
        <v>#N/A</v>
      </c>
      <c r="CV346" s="78" t="e" cm="1">
        <f t="array" ref="CV346">_xlfn.IFS(
    FALSE, N("Check if X1 shading is ON"),
    $CV$248&lt;&gt;"x", NA(),
    FALSE, N("Check if case is 'LEFT' and x axis value less than z score"),
    AND($CE$271 = "LEFT", $CR346 &lt; IF($CI$271="", 0, $CI$271)), $CS346,
    FALSE, N("Check if case is 'RIGHT' and x axis value greater than z score"),
    AND($CE$271 = "RIGHT", $CR346 &gt; IF($CI$271="", 0, $CI$271)), $CS346,
    FALSE, N("Check if case is 'TWO' and both directions"),
    AND(
        $CE$271 = "TWO",
        OR($CR346 &lt; -ABS($CI$271), $CR346 &gt; ABS($CI$271))
    ), $CS346,
    FALSE, N("Default case: Return NA()"),
    TRUE, NA()
)</f>
        <v>#N/A</v>
      </c>
      <c r="CW346" s="30"/>
      <c r="CX346" s="66">
        <v>0.33333333333333115</v>
      </c>
      <c r="CY346" s="66">
        <v>0.20599999999999999</v>
      </c>
      <c r="CZ346" s="66">
        <f t="shared" si="160"/>
        <v>0.20599999999999999</v>
      </c>
      <c r="DA346" s="66" t="str">
        <f t="shared" si="161"/>
        <v>x̅</v>
      </c>
    </row>
    <row r="347" spans="1:105" ht="16" x14ac:dyDescent="0.2">
      <c r="A347"/>
      <c r="B347" s="30"/>
      <c r="C347" s="26"/>
      <c r="D347" s="66"/>
      <c r="E347" s="26">
        <f t="shared" si="166"/>
        <v>-2</v>
      </c>
      <c r="F347" s="26">
        <f t="shared" si="167"/>
        <v>-0.12</v>
      </c>
      <c r="G347" s="83" t="str">
        <f t="shared" si="169"/>
        <v>79.10</v>
      </c>
      <c r="H347" s="26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8">
        <f t="shared" si="170"/>
        <v>1.0833333333333308</v>
      </c>
      <c r="T347" s="78">
        <f t="shared" si="168"/>
        <v>0.21813609130606706</v>
      </c>
      <c r="U347" s="78" t="e" cm="1">
        <f t="array" ref="U347">_xlfn.IFS(
    FALSE, N("Check if X1 shading is ON"),
    $U$247&lt;&gt;"x", NA(),
    FALSE, N("Check if case is 'LEFT' and x axis value less than z score"),
    AND($F$266 = "LEFT", $S347 &lt; IF($J$266="", 0, $J$266)), $T347,
    FALSE, N("Check if case is 'RIGHT' and x axis value greater than z score"),
    AND($F$266 = "RIGHT", $S347 &gt; IF($J$266="", 0, $J$266)), $T347,
    FALSE, N("Check if case is 'TWO' and both directions"),
    AND(
        $F$266 = "TWO",
        OR($S347 &lt; -ABS($J$266), $S347 &gt; ABS($J$267))
    ), $T347,
    FALSE, N("Default case: Return NA()"),
    TRUE, NA()
)</f>
        <v>#N/A</v>
      </c>
      <c r="V347" s="78" t="e" cm="1">
        <f t="array" ref="V347">_xlfn.IFS(
    FALSE, N("Check if X1 shading is ON"),
    $U$247&lt;&gt;"x", NA(),
    FALSE, N("Check if case is 'LEFT' and x axis value less than z score"),
    AND($F$267 = "LEFT", $S347 &lt; IF($J$267="", 0, $J$267)), $T347,
    FALSE, N("Check if case is 'RIGHT' and x axis value greater than z score"),
    AND($F$267 = "RIGHT", $S347 &gt; IF($J$267="", 0, $J$267)), $T347,
    FALSE, N("Default case: Return NA()"),
    TRUE, NA()
)</f>
        <v>#N/A</v>
      </c>
      <c r="W347" s="78" t="e" cm="1">
        <f t="array" ref="W347">_xlfn.IFS(
    FALSE, N("Check if X1 shading is ON"),
    $W$247&lt;&gt;"x", NA(),
    FALSE, N("Check if case is 'LEFT' and x axis value less than z score"),
    AND($F$270 = "LEFT", $S347 &lt; IF($J$270="", 0, $J$270)), $T347,
    FALSE, N("Check if case is 'RIGHT' and x axis value greater than z score"),
    AND($F$270 = "RIGHT", $S347 &gt; IF($J$270="", 0, $J$270)), $T347,
    FALSE, N("Check if case is 'TWO' and both directions"),
    AND(
        $F$270 = "TWO",
        OR($S347 &lt; -ABS($J$270), $S347 &gt; ABS($J$270))
    ), $T347,
    FALSE, N("Default case: Return NA()"),
    TRUE, NA()
)</f>
        <v>#N/A</v>
      </c>
      <c r="X347" s="30"/>
      <c r="Y347" s="66">
        <v>0.66666666666666441</v>
      </c>
      <c r="Z347" s="66">
        <v>0.20599999999999999</v>
      </c>
      <c r="AA347" s="66">
        <f t="shared" si="158"/>
        <v>0.20599999999999999</v>
      </c>
      <c r="AB347" s="66" t="str">
        <f t="shared" si="159"/>
        <v>x̅</v>
      </c>
      <c r="CA347" s="30"/>
      <c r="CB347" s="26"/>
      <c r="CC347" s="66"/>
      <c r="CD347" s="26">
        <f t="shared" si="171"/>
        <v>-3</v>
      </c>
      <c r="CE347" s="26">
        <f t="shared" si="172"/>
        <v>-0.12</v>
      </c>
      <c r="CF347" s="83" t="str">
        <f t="shared" ref="CF347:CF353" si="174">IFERROR(
    TEXT(
        CF$267 + $CD347 * CG$267,
        IF(
            CM$271 = 0,
            "#,##0",
            "#,##0." &amp; REPT("0", CM$271)
        )
    ),
    ""
)</f>
        <v>78.66</v>
      </c>
      <c r="CG347" s="26"/>
      <c r="CH347" s="30"/>
      <c r="CI347" s="30"/>
      <c r="CJ347" s="30"/>
      <c r="CK347" s="30"/>
      <c r="CL347" s="30"/>
      <c r="CM347" s="30"/>
      <c r="CN347" s="30"/>
      <c r="CO347" s="30"/>
      <c r="CP347" s="30"/>
      <c r="CQ347" s="30"/>
      <c r="CR347" s="38">
        <f t="shared" ref="CR347:CR378" si="175">CR346+$CQ$252</f>
        <v>1.0416666666666641</v>
      </c>
      <c r="CS347" s="78">
        <f t="shared" si="173"/>
        <v>0.22796678938335771</v>
      </c>
      <c r="CT347" s="78" t="e" cm="1">
        <f t="array" ref="CT347">_xlfn.IFS(
    FALSE, N("Check if X1 shading is ON"),
    $CT$248&lt;&gt;"x", NA(),
    FALSE, N("Check if case is 'LEFT' and x axis value less than z score"),
    AND($CE$267 = "LEFT", $CR347 &lt; IF($CI$267="", 0, $CI$267)), $CS347,
    FALSE, N("Check if case is 'RIGHT' and x axis value greater than z score"),
    AND($CE$267 = "RIGHT", $CR347 &gt; IF($CI$267="", 0, $CI$267)), $CS347,
    FALSE, N("Check if case is 'TWO' and both directions"),
    AND(
        $CE$267 = "TWO",
        OR($CR347 &lt; -ABS($CI$267), $CR347 &gt; ABS($CI$268))
    ), $CS347,
    FALSE, N("Default case: Return NA()"),
    TRUE, NA()
)</f>
        <v>#N/A</v>
      </c>
      <c r="CU347" s="78" t="e" cm="1">
        <f t="array" ref="CU347">_xlfn.IFS(
    FALSE, N("Check if X1 shading is ON"),
    $CT$248&lt;&gt;"x", NA(),
    FALSE, N("Check if case is 'LEFT' and x axis value less than z score"),
    AND($CE$268 = "LEFT", $CR347 &lt; IF($CI$268="", 0, $CI$268)), $CS347,
    FALSE, N("Check if case is 'RIGHT' and x axis value greater than z score"),
    AND($CE$268 = "RIGHT", $CR347 &gt; IF($CI$268="", 0, $CI$268)), $CS347,
    FALSE, N("Default case: Return NA()"),
    TRUE, NA()
)</f>
        <v>#N/A</v>
      </c>
      <c r="CV347" s="78" t="e" cm="1">
        <f t="array" ref="CV347">_xlfn.IFS(
    FALSE, N("Check if X1 shading is ON"),
    $CV$248&lt;&gt;"x", NA(),
    FALSE, N("Check if case is 'LEFT' and x axis value less than z score"),
    AND($CE$271 = "LEFT", $CR347 &lt; IF($CI$271="", 0, $CI$271)), $CS347,
    FALSE, N("Check if case is 'RIGHT' and x axis value greater than z score"),
    AND($CE$271 = "RIGHT", $CR347 &gt; IF($CI$271="", 0, $CI$271)), $CS347,
    FALSE, N("Check if case is 'TWO' and both directions"),
    AND(
        $CE$271 = "TWO",
        OR($CR347 &lt; -ABS($CI$271), $CR347 &gt; ABS($CI$271))
    ), $CS347,
    FALSE, N("Default case: Return NA()"),
    TRUE, NA()
)</f>
        <v>#N/A</v>
      </c>
      <c r="CW347" s="30"/>
      <c r="CX347" s="66">
        <v>0.49999999999999789</v>
      </c>
      <c r="CY347" s="66">
        <v>0.20599999999999999</v>
      </c>
      <c r="CZ347" s="66">
        <f t="shared" si="160"/>
        <v>0.20599999999999999</v>
      </c>
      <c r="DA347" s="66" t="str">
        <f t="shared" si="161"/>
        <v>x̅</v>
      </c>
    </row>
    <row r="348" spans="1:105" ht="16" x14ac:dyDescent="0.2">
      <c r="A348"/>
      <c r="B348" s="30"/>
      <c r="C348" s="26"/>
      <c r="D348" s="66"/>
      <c r="E348" s="26">
        <f t="shared" si="166"/>
        <v>-1</v>
      </c>
      <c r="F348" s="26">
        <f t="shared" si="167"/>
        <v>-0.12</v>
      </c>
      <c r="G348" s="83" t="str">
        <f t="shared" si="169"/>
        <v>79.55</v>
      </c>
      <c r="H348" s="26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8">
        <f t="shared" si="170"/>
        <v>1.1249999999999976</v>
      </c>
      <c r="T348" s="78">
        <f t="shared" si="168"/>
        <v>0.2083973327725395</v>
      </c>
      <c r="U348" s="78" t="e" cm="1">
        <f t="array" ref="U348">_xlfn.IFS(
    FALSE, N("Check if X1 shading is ON"),
    $U$247&lt;&gt;"x", NA(),
    FALSE, N("Check if case is 'LEFT' and x axis value less than z score"),
    AND($F$266 = "LEFT", $S348 &lt; IF($J$266="", 0, $J$266)), $T348,
    FALSE, N("Check if case is 'RIGHT' and x axis value greater than z score"),
    AND($F$266 = "RIGHT", $S348 &gt; IF($J$266="", 0, $J$266)), $T348,
    FALSE, N("Check if case is 'TWO' and both directions"),
    AND(
        $F$266 = "TWO",
        OR($S348 &lt; -ABS($J$266), $S348 &gt; ABS($J$267))
    ), $T348,
    FALSE, N("Default case: Return NA()"),
    TRUE, NA()
)</f>
        <v>#N/A</v>
      </c>
      <c r="V348" s="78" t="e" cm="1">
        <f t="array" ref="V348">_xlfn.IFS(
    FALSE, N("Check if X1 shading is ON"),
    $U$247&lt;&gt;"x", NA(),
    FALSE, N("Check if case is 'LEFT' and x axis value less than z score"),
    AND($F$267 = "LEFT", $S348 &lt; IF($J$267="", 0, $J$267)), $T348,
    FALSE, N("Check if case is 'RIGHT' and x axis value greater than z score"),
    AND($F$267 = "RIGHT", $S348 &gt; IF($J$267="", 0, $J$267)), $T348,
    FALSE, N("Default case: Return NA()"),
    TRUE, NA()
)</f>
        <v>#N/A</v>
      </c>
      <c r="W348" s="78" t="e" cm="1">
        <f t="array" ref="W348">_xlfn.IFS(
    FALSE, N("Check if X1 shading is ON"),
    $W$247&lt;&gt;"x", NA(),
    FALSE, N("Check if case is 'LEFT' and x axis value less than z score"),
    AND($F$270 = "LEFT", $S348 &lt; IF($J$270="", 0, $J$270)), $T348,
    FALSE, N("Check if case is 'RIGHT' and x axis value greater than z score"),
    AND($F$270 = "RIGHT", $S348 &gt; IF($J$270="", 0, $J$270)), $T348,
    FALSE, N("Check if case is 'TWO' and both directions"),
    AND(
        $F$270 = "TWO",
        OR($S348 &lt; -ABS($J$270), $S348 &gt; ABS($J$270))
    ), $T348,
    FALSE, N("Default case: Return NA()"),
    TRUE, NA()
)</f>
        <v>#N/A</v>
      </c>
      <c r="X348" s="30"/>
      <c r="Y348" s="66">
        <v>0.83333333333333093</v>
      </c>
      <c r="Z348" s="66">
        <v>0.20599999999999999</v>
      </c>
      <c r="AA348" s="66">
        <f t="shared" si="158"/>
        <v>0.20599999999999999</v>
      </c>
      <c r="AB348" s="66" t="str">
        <f t="shared" si="159"/>
        <v>x̅</v>
      </c>
      <c r="CA348" s="30"/>
      <c r="CB348" s="26"/>
      <c r="CC348" s="66"/>
      <c r="CD348" s="26">
        <f t="shared" si="171"/>
        <v>-2</v>
      </c>
      <c r="CE348" s="26">
        <f t="shared" si="172"/>
        <v>-0.12</v>
      </c>
      <c r="CF348" s="83" t="str">
        <f t="shared" si="174"/>
        <v>79.10</v>
      </c>
      <c r="CG348" s="26"/>
      <c r="CH348" s="30"/>
      <c r="CI348" s="30"/>
      <c r="CJ348" s="30"/>
      <c r="CK348" s="30"/>
      <c r="CL348" s="30"/>
      <c r="CM348" s="30"/>
      <c r="CN348" s="30"/>
      <c r="CO348" s="30"/>
      <c r="CP348" s="30"/>
      <c r="CQ348" s="30"/>
      <c r="CR348" s="38">
        <f t="shared" si="175"/>
        <v>1.0833333333333308</v>
      </c>
      <c r="CS348" s="78">
        <f t="shared" si="173"/>
        <v>0.21813609130606706</v>
      </c>
      <c r="CT348" s="78" t="e" cm="1">
        <f t="array" ref="CT348">_xlfn.IFS(
    FALSE, N("Check if X1 shading is ON"),
    $CT$248&lt;&gt;"x", NA(),
    FALSE, N("Check if case is 'LEFT' and x axis value less than z score"),
    AND($CE$267 = "LEFT", $CR348 &lt; IF($CI$267="", 0, $CI$267)), $CS348,
    FALSE, N("Check if case is 'RIGHT' and x axis value greater than z score"),
    AND($CE$267 = "RIGHT", $CR348 &gt; IF($CI$267="", 0, $CI$267)), $CS348,
    FALSE, N("Check if case is 'TWO' and both directions"),
    AND(
        $CE$267 = "TWO",
        OR($CR348 &lt; -ABS($CI$267), $CR348 &gt; ABS($CI$268))
    ), $CS348,
    FALSE, N("Default case: Return NA()"),
    TRUE, NA()
)</f>
        <v>#N/A</v>
      </c>
      <c r="CU348" s="78" t="e" cm="1">
        <f t="array" ref="CU348">_xlfn.IFS(
    FALSE, N("Check if X1 shading is ON"),
    $CT$248&lt;&gt;"x", NA(),
    FALSE, N("Check if case is 'LEFT' and x axis value less than z score"),
    AND($CE$268 = "LEFT", $CR348 &lt; IF($CI$268="", 0, $CI$268)), $CS348,
    FALSE, N("Check if case is 'RIGHT' and x axis value greater than z score"),
    AND($CE$268 = "RIGHT", $CR348 &gt; IF($CI$268="", 0, $CI$268)), $CS348,
    FALSE, N("Default case: Return NA()"),
    TRUE, NA()
)</f>
        <v>#N/A</v>
      </c>
      <c r="CV348" s="78" t="e" cm="1">
        <f t="array" ref="CV348">_xlfn.IFS(
    FALSE, N("Check if X1 shading is ON"),
    $CV$248&lt;&gt;"x", NA(),
    FALSE, N("Check if case is 'LEFT' and x axis value less than z score"),
    AND($CE$271 = "LEFT", $CR348 &lt; IF($CI$271="", 0, $CI$271)), $CS348,
    FALSE, N("Check if case is 'RIGHT' and x axis value greater than z score"),
    AND($CE$271 = "RIGHT", $CR348 &gt; IF($CI$271="", 0, $CI$271)), $CS348,
    FALSE, N("Check if case is 'TWO' and both directions"),
    AND(
        $CE$271 = "TWO",
        OR($CR348 &lt; -ABS($CI$271), $CR348 &gt; ABS($CI$271))
    ), $CS348,
    FALSE, N("Default case: Return NA()"),
    TRUE, NA()
)</f>
        <v>#N/A</v>
      </c>
      <c r="CW348" s="30"/>
      <c r="CX348" s="66">
        <v>0.66666666666666441</v>
      </c>
      <c r="CY348" s="66">
        <v>0.20599999999999999</v>
      </c>
      <c r="CZ348" s="66">
        <f t="shared" si="160"/>
        <v>0.20599999999999999</v>
      </c>
      <c r="DA348" s="66" t="str">
        <f t="shared" si="161"/>
        <v>x̅</v>
      </c>
    </row>
    <row r="349" spans="1:105" ht="16" x14ac:dyDescent="0.2">
      <c r="A349"/>
      <c r="B349" s="30"/>
      <c r="C349" s="26"/>
      <c r="D349" s="66"/>
      <c r="E349" s="26">
        <f t="shared" si="166"/>
        <v>0</v>
      </c>
      <c r="F349" s="26">
        <f t="shared" si="167"/>
        <v>-0.12</v>
      </c>
      <c r="G349" s="83" t="str">
        <f t="shared" si="169"/>
        <v>80.00</v>
      </c>
      <c r="H349" s="26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8">
        <f t="shared" si="170"/>
        <v>1.1666666666666643</v>
      </c>
      <c r="T349" s="78">
        <f t="shared" si="168"/>
        <v>0.19877965821092936</v>
      </c>
      <c r="U349" s="78" t="e" cm="1">
        <f t="array" ref="U349">_xlfn.IFS(
    FALSE, N("Check if X1 shading is ON"),
    $U$247&lt;&gt;"x", NA(),
    FALSE, N("Check if case is 'LEFT' and x axis value less than z score"),
    AND($F$266 = "LEFT", $S349 &lt; IF($J$266="", 0, $J$266)), $T349,
    FALSE, N("Check if case is 'RIGHT' and x axis value greater than z score"),
    AND($F$266 = "RIGHT", $S349 &gt; IF($J$266="", 0, $J$266)), $T349,
    FALSE, N("Check if case is 'TWO' and both directions"),
    AND(
        $F$266 = "TWO",
        OR($S349 &lt; -ABS($J$266), $S349 &gt; ABS($J$267))
    ), $T349,
    FALSE, N("Default case: Return NA()"),
    TRUE, NA()
)</f>
        <v>#N/A</v>
      </c>
      <c r="V349" s="78" t="e" cm="1">
        <f t="array" ref="V349">_xlfn.IFS(
    FALSE, N("Check if X1 shading is ON"),
    $U$247&lt;&gt;"x", NA(),
    FALSE, N("Check if case is 'LEFT' and x axis value less than z score"),
    AND($F$267 = "LEFT", $S349 &lt; IF($J$267="", 0, $J$267)), $T349,
    FALSE, N("Check if case is 'RIGHT' and x axis value greater than z score"),
    AND($F$267 = "RIGHT", $S349 &gt; IF($J$267="", 0, $J$267)), $T349,
    FALSE, N("Default case: Return NA()"),
    TRUE, NA()
)</f>
        <v>#N/A</v>
      </c>
      <c r="W349" s="78" t="e" cm="1">
        <f t="array" ref="W349">_xlfn.IFS(
    FALSE, N("Check if X1 shading is ON"),
    $W$247&lt;&gt;"x", NA(),
    FALSE, N("Check if case is 'LEFT' and x axis value less than z score"),
    AND($F$270 = "LEFT", $S349 &lt; IF($J$270="", 0, $J$270)), $T349,
    FALSE, N("Check if case is 'RIGHT' and x axis value greater than z score"),
    AND($F$270 = "RIGHT", $S349 &gt; IF($J$270="", 0, $J$270)), $T349,
    FALSE, N("Check if case is 'TWO' and both directions"),
    AND(
        $F$270 = "TWO",
        OR($S349 &lt; -ABS($J$270), $S349 &gt; ABS($J$270))
    ), $T349,
    FALSE, N("Default case: Return NA()"),
    TRUE, NA()
)</f>
        <v>#N/A</v>
      </c>
      <c r="X349" s="30"/>
      <c r="Y349" s="66">
        <v>-0.83333333333333526</v>
      </c>
      <c r="Z349" s="66">
        <v>0.22999999999999998</v>
      </c>
      <c r="AA349" s="66">
        <f t="shared" si="158"/>
        <v>0.22999999999999998</v>
      </c>
      <c r="AB349" s="66" t="str">
        <f t="shared" si="159"/>
        <v>x̅</v>
      </c>
      <c r="CA349" s="30"/>
      <c r="CB349" s="26"/>
      <c r="CC349" s="66"/>
      <c r="CD349" s="26">
        <f t="shared" si="171"/>
        <v>-1</v>
      </c>
      <c r="CE349" s="26">
        <f t="shared" si="172"/>
        <v>-0.12</v>
      </c>
      <c r="CF349" s="83" t="str">
        <f t="shared" si="174"/>
        <v>79.55</v>
      </c>
      <c r="CG349" s="26"/>
      <c r="CH349" s="30"/>
      <c r="CI349" s="30"/>
      <c r="CJ349" s="30"/>
      <c r="CK349" s="30"/>
      <c r="CL349" s="30"/>
      <c r="CM349" s="30"/>
      <c r="CN349" s="30"/>
      <c r="CO349" s="30"/>
      <c r="CP349" s="30"/>
      <c r="CQ349" s="30"/>
      <c r="CR349" s="38">
        <f t="shared" si="175"/>
        <v>1.1249999999999976</v>
      </c>
      <c r="CS349" s="78">
        <f t="shared" si="173"/>
        <v>0.2083973327725395</v>
      </c>
      <c r="CT349" s="78" t="e" cm="1">
        <f t="array" ref="CT349">_xlfn.IFS(
    FALSE, N("Check if X1 shading is ON"),
    $CT$248&lt;&gt;"x", NA(),
    FALSE, N("Check if case is 'LEFT' and x axis value less than z score"),
    AND($CE$267 = "LEFT", $CR349 &lt; IF($CI$267="", 0, $CI$267)), $CS349,
    FALSE, N("Check if case is 'RIGHT' and x axis value greater than z score"),
    AND($CE$267 = "RIGHT", $CR349 &gt; IF($CI$267="", 0, $CI$267)), $CS349,
    FALSE, N("Check if case is 'TWO' and both directions"),
    AND(
        $CE$267 = "TWO",
        OR($CR349 &lt; -ABS($CI$267), $CR349 &gt; ABS($CI$268))
    ), $CS349,
    FALSE, N("Default case: Return NA()"),
    TRUE, NA()
)</f>
        <v>#N/A</v>
      </c>
      <c r="CU349" s="78" t="e" cm="1">
        <f t="array" ref="CU349">_xlfn.IFS(
    FALSE, N("Check if X1 shading is ON"),
    $CT$248&lt;&gt;"x", NA(),
    FALSE, N("Check if case is 'LEFT' and x axis value less than z score"),
    AND($CE$268 = "LEFT", $CR349 &lt; IF($CI$268="", 0, $CI$268)), $CS349,
    FALSE, N("Check if case is 'RIGHT' and x axis value greater than z score"),
    AND($CE$268 = "RIGHT", $CR349 &gt; IF($CI$268="", 0, $CI$268)), $CS349,
    FALSE, N("Default case: Return NA()"),
    TRUE, NA()
)</f>
        <v>#N/A</v>
      </c>
      <c r="CV349" s="78" t="e" cm="1">
        <f t="array" ref="CV349">_xlfn.IFS(
    FALSE, N("Check if X1 shading is ON"),
    $CV$248&lt;&gt;"x", NA(),
    FALSE, N("Check if case is 'LEFT' and x axis value less than z score"),
    AND($CE$271 = "LEFT", $CR349 &lt; IF($CI$271="", 0, $CI$271)), $CS349,
    FALSE, N("Check if case is 'RIGHT' and x axis value greater than z score"),
    AND($CE$271 = "RIGHT", $CR349 &gt; IF($CI$271="", 0, $CI$271)), $CS349,
    FALSE, N("Check if case is 'TWO' and both directions"),
    AND(
        $CE$271 = "TWO",
        OR($CR349 &lt; -ABS($CI$271), $CR349 &gt; ABS($CI$271))
    ), $CS349,
    FALSE, N("Default case: Return NA()"),
    TRUE, NA()
)</f>
        <v>#N/A</v>
      </c>
      <c r="CW349" s="30"/>
      <c r="CX349" s="66">
        <v>0.83333333333333093</v>
      </c>
      <c r="CY349" s="66">
        <v>0.20599999999999999</v>
      </c>
      <c r="CZ349" s="66">
        <f t="shared" si="160"/>
        <v>0.20599999999999999</v>
      </c>
      <c r="DA349" s="66" t="str">
        <f t="shared" si="161"/>
        <v>x̅</v>
      </c>
    </row>
    <row r="350" spans="1:105" ht="16" x14ac:dyDescent="0.2">
      <c r="A350"/>
      <c r="B350" s="30"/>
      <c r="C350" s="26"/>
      <c r="D350" s="66"/>
      <c r="E350" s="26">
        <f t="shared" si="166"/>
        <v>1</v>
      </c>
      <c r="F350" s="26">
        <f t="shared" si="167"/>
        <v>-0.12</v>
      </c>
      <c r="G350" s="83" t="str">
        <f t="shared" si="169"/>
        <v>80.45</v>
      </c>
      <c r="H350" s="26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8">
        <f t="shared" si="170"/>
        <v>1.208333333333331</v>
      </c>
      <c r="T350" s="78">
        <f t="shared" si="168"/>
        <v>0.18930998467871205</v>
      </c>
      <c r="U350" s="78" t="e" cm="1">
        <f t="array" ref="U350">_xlfn.IFS(
    FALSE, N("Check if X1 shading is ON"),
    $U$247&lt;&gt;"x", NA(),
    FALSE, N("Check if case is 'LEFT' and x axis value less than z score"),
    AND($F$266 = "LEFT", $S350 &lt; IF($J$266="", 0, $J$266)), $T350,
    FALSE, N("Check if case is 'RIGHT' and x axis value greater than z score"),
    AND($F$266 = "RIGHT", $S350 &gt; IF($J$266="", 0, $J$266)), $T350,
    FALSE, N("Check if case is 'TWO' and both directions"),
    AND(
        $F$266 = "TWO",
        OR($S350 &lt; -ABS($J$266), $S350 &gt; ABS($J$267))
    ), $T350,
    FALSE, N("Default case: Return NA()"),
    TRUE, NA()
)</f>
        <v>#N/A</v>
      </c>
      <c r="V350" s="78" t="e" cm="1">
        <f t="array" ref="V350">_xlfn.IFS(
    FALSE, N("Check if X1 shading is ON"),
    $U$247&lt;&gt;"x", NA(),
    FALSE, N("Check if case is 'LEFT' and x axis value less than z score"),
    AND($F$267 = "LEFT", $S350 &lt; IF($J$267="", 0, $J$267)), $T350,
    FALSE, N("Check if case is 'RIGHT' and x axis value greater than z score"),
    AND($F$267 = "RIGHT", $S350 &gt; IF($J$267="", 0, $J$267)), $T350,
    FALSE, N("Default case: Return NA()"),
    TRUE, NA()
)</f>
        <v>#N/A</v>
      </c>
      <c r="W350" s="78" t="e" cm="1">
        <f t="array" ref="W350">_xlfn.IFS(
    FALSE, N("Check if X1 shading is ON"),
    $W$247&lt;&gt;"x", NA(),
    FALSE, N("Check if case is 'LEFT' and x axis value less than z score"),
    AND($F$270 = "LEFT", $S350 &lt; IF($J$270="", 0, $J$270)), $T350,
    FALSE, N("Check if case is 'RIGHT' and x axis value greater than z score"),
    AND($F$270 = "RIGHT", $S350 &gt; IF($J$270="", 0, $J$270)), $T350,
    FALSE, N("Check if case is 'TWO' and both directions"),
    AND(
        $F$270 = "TWO",
        OR($S350 &lt; -ABS($J$270), $S350 &gt; ABS($J$270))
    ), $T350,
    FALSE, N("Default case: Return NA()"),
    TRUE, NA()
)</f>
        <v>#N/A</v>
      </c>
      <c r="X350" s="30"/>
      <c r="Y350" s="66">
        <v>-0.66666666666666874</v>
      </c>
      <c r="Z350" s="66">
        <v>0.22999999999999998</v>
      </c>
      <c r="AA350" s="66">
        <f t="shared" si="158"/>
        <v>0.22999999999999998</v>
      </c>
      <c r="AB350" s="66" t="str">
        <f t="shared" si="159"/>
        <v>x̅</v>
      </c>
      <c r="CA350" s="30"/>
      <c r="CB350" s="26"/>
      <c r="CC350" s="66"/>
      <c r="CD350" s="26">
        <f t="shared" si="171"/>
        <v>0</v>
      </c>
      <c r="CE350" s="26">
        <f t="shared" si="172"/>
        <v>-0.12</v>
      </c>
      <c r="CF350" s="83" t="str">
        <f t="shared" si="174"/>
        <v>80.00</v>
      </c>
      <c r="CG350" s="26"/>
      <c r="CH350" s="30"/>
      <c r="CI350" s="30"/>
      <c r="CJ350" s="30"/>
      <c r="CK350" s="30"/>
      <c r="CL350" s="30"/>
      <c r="CM350" s="30"/>
      <c r="CN350" s="30"/>
      <c r="CO350" s="30"/>
      <c r="CP350" s="30"/>
      <c r="CQ350" s="30"/>
      <c r="CR350" s="38">
        <f t="shared" si="175"/>
        <v>1.1666666666666643</v>
      </c>
      <c r="CS350" s="78">
        <f t="shared" si="173"/>
        <v>0.19877965821092936</v>
      </c>
      <c r="CT350" s="78" t="e" cm="1">
        <f t="array" ref="CT350">_xlfn.IFS(
    FALSE, N("Check if X1 shading is ON"),
    $CT$248&lt;&gt;"x", NA(),
    FALSE, N("Check if case is 'LEFT' and x axis value less than z score"),
    AND($CE$267 = "LEFT", $CR350 &lt; IF($CI$267="", 0, $CI$267)), $CS350,
    FALSE, N("Check if case is 'RIGHT' and x axis value greater than z score"),
    AND($CE$267 = "RIGHT", $CR350 &gt; IF($CI$267="", 0, $CI$267)), $CS350,
    FALSE, N("Check if case is 'TWO' and both directions"),
    AND(
        $CE$267 = "TWO",
        OR($CR350 &lt; -ABS($CI$267), $CR350 &gt; ABS($CI$268))
    ), $CS350,
    FALSE, N("Default case: Return NA()"),
    TRUE, NA()
)</f>
        <v>#N/A</v>
      </c>
      <c r="CU350" s="78" t="e" cm="1">
        <f t="array" ref="CU350">_xlfn.IFS(
    FALSE, N("Check if X1 shading is ON"),
    $CT$248&lt;&gt;"x", NA(),
    FALSE, N("Check if case is 'LEFT' and x axis value less than z score"),
    AND($CE$268 = "LEFT", $CR350 &lt; IF($CI$268="", 0, $CI$268)), $CS350,
    FALSE, N("Check if case is 'RIGHT' and x axis value greater than z score"),
    AND($CE$268 = "RIGHT", $CR350 &gt; IF($CI$268="", 0, $CI$268)), $CS350,
    FALSE, N("Default case: Return NA()"),
    TRUE, NA()
)</f>
        <v>#N/A</v>
      </c>
      <c r="CV350" s="78" t="e" cm="1">
        <f t="array" ref="CV350">_xlfn.IFS(
    FALSE, N("Check if X1 shading is ON"),
    $CV$248&lt;&gt;"x", NA(),
    FALSE, N("Check if case is 'LEFT' and x axis value less than z score"),
    AND($CE$271 = "LEFT", $CR350 &lt; IF($CI$271="", 0, $CI$271)), $CS350,
    FALSE, N("Check if case is 'RIGHT' and x axis value greater than z score"),
    AND($CE$271 = "RIGHT", $CR350 &gt; IF($CI$271="", 0, $CI$271)), $CS350,
    FALSE, N("Check if case is 'TWO' and both directions"),
    AND(
        $CE$271 = "TWO",
        OR($CR350 &lt; -ABS($CI$271), $CR350 &gt; ABS($CI$271))
    ), $CS350,
    FALSE, N("Default case: Return NA()"),
    TRUE, NA()
)</f>
        <v>#N/A</v>
      </c>
      <c r="CW350" s="30"/>
      <c r="CX350" s="66">
        <v>-0.83333333333333526</v>
      </c>
      <c r="CY350" s="66">
        <v>0.22999999999999998</v>
      </c>
      <c r="CZ350" s="66">
        <f t="shared" si="160"/>
        <v>0.22999999999999998</v>
      </c>
      <c r="DA350" s="66" t="str">
        <f t="shared" si="161"/>
        <v>x̅</v>
      </c>
    </row>
    <row r="351" spans="1:105" ht="16" x14ac:dyDescent="0.2">
      <c r="A351"/>
      <c r="B351" s="30"/>
      <c r="C351" s="26"/>
      <c r="D351" s="66"/>
      <c r="E351" s="26">
        <f t="shared" si="166"/>
        <v>2</v>
      </c>
      <c r="F351" s="26">
        <f t="shared" si="167"/>
        <v>-0.12</v>
      </c>
      <c r="G351" s="83" t="str">
        <f t="shared" si="169"/>
        <v>80.90</v>
      </c>
      <c r="H351" s="26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8">
        <f t="shared" si="170"/>
        <v>1.2499999999999978</v>
      </c>
      <c r="T351" s="78">
        <f t="shared" si="168"/>
        <v>0.18001293391364212</v>
      </c>
      <c r="U351" s="78" t="e" cm="1">
        <f t="array" ref="U351">_xlfn.IFS(
    FALSE, N("Check if X1 shading is ON"),
    $U$247&lt;&gt;"x", NA(),
    FALSE, N("Check if case is 'LEFT' and x axis value less than z score"),
    AND($F$266 = "LEFT", $S351 &lt; IF($J$266="", 0, $J$266)), $T351,
    FALSE, N("Check if case is 'RIGHT' and x axis value greater than z score"),
    AND($F$266 = "RIGHT", $S351 &gt; IF($J$266="", 0, $J$266)), $T351,
    FALSE, N("Check if case is 'TWO' and both directions"),
    AND(
        $F$266 = "TWO",
        OR($S351 &lt; -ABS($J$266), $S351 &gt; ABS($J$267))
    ), $T351,
    FALSE, N("Default case: Return NA()"),
    TRUE, NA()
)</f>
        <v>#N/A</v>
      </c>
      <c r="V351" s="78" t="e" cm="1">
        <f t="array" ref="V351">_xlfn.IFS(
    FALSE, N("Check if X1 shading is ON"),
    $U$247&lt;&gt;"x", NA(),
    FALSE, N("Check if case is 'LEFT' and x axis value less than z score"),
    AND($F$267 = "LEFT", $S351 &lt; IF($J$267="", 0, $J$267)), $T351,
    FALSE, N("Check if case is 'RIGHT' and x axis value greater than z score"),
    AND($F$267 = "RIGHT", $S351 &gt; IF($J$267="", 0, $J$267)), $T351,
    FALSE, N("Default case: Return NA()"),
    TRUE, NA()
)</f>
        <v>#N/A</v>
      </c>
      <c r="W351" s="78" t="e" cm="1">
        <f t="array" ref="W351">_xlfn.IFS(
    FALSE, N("Check if X1 shading is ON"),
    $W$247&lt;&gt;"x", NA(),
    FALSE, N("Check if case is 'LEFT' and x axis value less than z score"),
    AND($F$270 = "LEFT", $S351 &lt; IF($J$270="", 0, $J$270)), $T351,
    FALSE, N("Check if case is 'RIGHT' and x axis value greater than z score"),
    AND($F$270 = "RIGHT", $S351 &gt; IF($J$270="", 0, $J$270)), $T351,
    FALSE, N("Check if case is 'TWO' and both directions"),
    AND(
        $F$270 = "TWO",
        OR($S351 &lt; -ABS($J$270), $S351 &gt; ABS($J$270))
    ), $T351,
    FALSE, N("Default case: Return NA()"),
    TRUE, NA()
)</f>
        <v>#N/A</v>
      </c>
      <c r="X351" s="30"/>
      <c r="Y351" s="66">
        <v>-0.50000000000000222</v>
      </c>
      <c r="Z351" s="66">
        <v>0.22999999999999998</v>
      </c>
      <c r="AA351" s="66">
        <f t="shared" si="158"/>
        <v>0.22999999999999998</v>
      </c>
      <c r="AB351" s="66" t="str">
        <f t="shared" si="159"/>
        <v>x̅</v>
      </c>
      <c r="CA351" s="30"/>
      <c r="CB351" s="26"/>
      <c r="CC351" s="66"/>
      <c r="CD351" s="26">
        <f t="shared" si="171"/>
        <v>1</v>
      </c>
      <c r="CE351" s="26">
        <f t="shared" si="172"/>
        <v>-0.12</v>
      </c>
      <c r="CF351" s="83" t="str">
        <f t="shared" si="174"/>
        <v>80.45</v>
      </c>
      <c r="CG351" s="26"/>
      <c r="CH351" s="30"/>
      <c r="CI351" s="30"/>
      <c r="CJ351" s="30"/>
      <c r="CK351" s="30"/>
      <c r="CL351" s="30"/>
      <c r="CM351" s="30"/>
      <c r="CN351" s="30"/>
      <c r="CO351" s="30"/>
      <c r="CP351" s="30"/>
      <c r="CQ351" s="30"/>
      <c r="CR351" s="38">
        <f t="shared" si="175"/>
        <v>1.208333333333331</v>
      </c>
      <c r="CS351" s="78">
        <f t="shared" si="173"/>
        <v>0.18930998467871205</v>
      </c>
      <c r="CT351" s="78" t="e" cm="1">
        <f t="array" ref="CT351">_xlfn.IFS(
    FALSE, N("Check if X1 shading is ON"),
    $CT$248&lt;&gt;"x", NA(),
    FALSE, N("Check if case is 'LEFT' and x axis value less than z score"),
    AND($CE$267 = "LEFT", $CR351 &lt; IF($CI$267="", 0, $CI$267)), $CS351,
    FALSE, N("Check if case is 'RIGHT' and x axis value greater than z score"),
    AND($CE$267 = "RIGHT", $CR351 &gt; IF($CI$267="", 0, $CI$267)), $CS351,
    FALSE, N("Check if case is 'TWO' and both directions"),
    AND(
        $CE$267 = "TWO",
        OR($CR351 &lt; -ABS($CI$267), $CR351 &gt; ABS($CI$268))
    ), $CS351,
    FALSE, N("Default case: Return NA()"),
    TRUE, NA()
)</f>
        <v>#N/A</v>
      </c>
      <c r="CU351" s="78" t="e" cm="1">
        <f t="array" ref="CU351">_xlfn.IFS(
    FALSE, N("Check if X1 shading is ON"),
    $CT$248&lt;&gt;"x", NA(),
    FALSE, N("Check if case is 'LEFT' and x axis value less than z score"),
    AND($CE$268 = "LEFT", $CR351 &lt; IF($CI$268="", 0, $CI$268)), $CS351,
    FALSE, N("Check if case is 'RIGHT' and x axis value greater than z score"),
    AND($CE$268 = "RIGHT", $CR351 &gt; IF($CI$268="", 0, $CI$268)), $CS351,
    FALSE, N("Default case: Return NA()"),
    TRUE, NA()
)</f>
        <v>#N/A</v>
      </c>
      <c r="CV351" s="78" t="e" cm="1">
        <f t="array" ref="CV351">_xlfn.IFS(
    FALSE, N("Check if X1 shading is ON"),
    $CV$248&lt;&gt;"x", NA(),
    FALSE, N("Check if case is 'LEFT' and x axis value less than z score"),
    AND($CE$271 = "LEFT", $CR351 &lt; IF($CI$271="", 0, $CI$271)), $CS351,
    FALSE, N("Check if case is 'RIGHT' and x axis value greater than z score"),
    AND($CE$271 = "RIGHT", $CR351 &gt; IF($CI$271="", 0, $CI$271)), $CS351,
    FALSE, N("Check if case is 'TWO' and both directions"),
    AND(
        $CE$271 = "TWO",
        OR($CR351 &lt; -ABS($CI$271), $CR351 &gt; ABS($CI$271))
    ), $CS351,
    FALSE, N("Default case: Return NA()"),
    TRUE, NA()
)</f>
        <v>#N/A</v>
      </c>
      <c r="CW351" s="30"/>
      <c r="CX351" s="66">
        <v>-0.66666666666666874</v>
      </c>
      <c r="CY351" s="66">
        <v>0.22999999999999998</v>
      </c>
      <c r="CZ351" s="66">
        <f t="shared" si="160"/>
        <v>0.22999999999999998</v>
      </c>
      <c r="DA351" s="66" t="str">
        <f t="shared" si="161"/>
        <v>x̅</v>
      </c>
    </row>
    <row r="352" spans="1:105" ht="16" x14ac:dyDescent="0.2">
      <c r="A352"/>
      <c r="B352" s="30"/>
      <c r="C352" s="26"/>
      <c r="D352" s="66"/>
      <c r="E352" s="26">
        <f t="shared" si="166"/>
        <v>3</v>
      </c>
      <c r="F352" s="26">
        <f t="shared" si="167"/>
        <v>-0.12</v>
      </c>
      <c r="G352" s="83" t="str">
        <f t="shared" si="169"/>
        <v>81.34</v>
      </c>
      <c r="H352" s="26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8">
        <f t="shared" si="170"/>
        <v>1.2916666666666645</v>
      </c>
      <c r="T352" s="78">
        <f t="shared" si="168"/>
        <v>0.17091079016835131</v>
      </c>
      <c r="U352" s="78" t="e" cm="1">
        <f t="array" ref="U352">_xlfn.IFS(
    FALSE, N("Check if X1 shading is ON"),
    $U$247&lt;&gt;"x", NA(),
    FALSE, N("Check if case is 'LEFT' and x axis value less than z score"),
    AND($F$266 = "LEFT", $S352 &lt; IF($J$266="", 0, $J$266)), $T352,
    FALSE, N("Check if case is 'RIGHT' and x axis value greater than z score"),
    AND($F$266 = "RIGHT", $S352 &gt; IF($J$266="", 0, $J$266)), $T352,
    FALSE, N("Check if case is 'TWO' and both directions"),
    AND(
        $F$266 = "TWO",
        OR($S352 &lt; -ABS($J$266), $S352 &gt; ABS($J$267))
    ), $T352,
    FALSE, N("Default case: Return NA()"),
    TRUE, NA()
)</f>
        <v>#N/A</v>
      </c>
      <c r="V352" s="78" t="e" cm="1">
        <f t="array" ref="V352">_xlfn.IFS(
    FALSE, N("Check if X1 shading is ON"),
    $U$247&lt;&gt;"x", NA(),
    FALSE, N("Check if case is 'LEFT' and x axis value less than z score"),
    AND($F$267 = "LEFT", $S352 &lt; IF($J$267="", 0, $J$267)), $T352,
    FALSE, N("Check if case is 'RIGHT' and x axis value greater than z score"),
    AND($F$267 = "RIGHT", $S352 &gt; IF($J$267="", 0, $J$267)), $T352,
    FALSE, N("Default case: Return NA()"),
    TRUE, NA()
)</f>
        <v>#N/A</v>
      </c>
      <c r="W352" s="78" t="e" cm="1">
        <f t="array" ref="W352">_xlfn.IFS(
    FALSE, N("Check if X1 shading is ON"),
    $W$247&lt;&gt;"x", NA(),
    FALSE, N("Check if case is 'LEFT' and x axis value less than z score"),
    AND($F$270 = "LEFT", $S352 &lt; IF($J$270="", 0, $J$270)), $T352,
    FALSE, N("Check if case is 'RIGHT' and x axis value greater than z score"),
    AND($F$270 = "RIGHT", $S352 &gt; IF($J$270="", 0, $J$270)), $T352,
    FALSE, N("Check if case is 'TWO' and both directions"),
    AND(
        $F$270 = "TWO",
        OR($S352 &lt; -ABS($J$270), $S352 &gt; ABS($J$270))
    ), $T352,
    FALSE, N("Default case: Return NA()"),
    TRUE, NA()
)</f>
        <v>#N/A</v>
      </c>
      <c r="X352" s="30"/>
      <c r="Y352" s="66">
        <v>-0.33333333333333548</v>
      </c>
      <c r="Z352" s="66">
        <v>0.22999999999999998</v>
      </c>
      <c r="AA352" s="66">
        <f t="shared" si="158"/>
        <v>0.22999999999999998</v>
      </c>
      <c r="AB352" s="66" t="str">
        <f t="shared" si="159"/>
        <v>x̅</v>
      </c>
      <c r="CA352" s="30"/>
      <c r="CB352" s="26"/>
      <c r="CC352" s="66"/>
      <c r="CD352" s="26">
        <f t="shared" si="171"/>
        <v>2</v>
      </c>
      <c r="CE352" s="26">
        <f t="shared" si="172"/>
        <v>-0.12</v>
      </c>
      <c r="CF352" s="83" t="str">
        <f t="shared" si="174"/>
        <v>80.90</v>
      </c>
      <c r="CG352" s="26"/>
      <c r="CH352" s="30"/>
      <c r="CI352" s="30"/>
      <c r="CJ352" s="30"/>
      <c r="CK352" s="30"/>
      <c r="CL352" s="30"/>
      <c r="CM352" s="30"/>
      <c r="CN352" s="30"/>
      <c r="CO352" s="30"/>
      <c r="CP352" s="30"/>
      <c r="CQ352" s="30"/>
      <c r="CR352" s="38">
        <f t="shared" si="175"/>
        <v>1.2499999999999978</v>
      </c>
      <c r="CS352" s="78">
        <f t="shared" si="173"/>
        <v>0.18001293391364212</v>
      </c>
      <c r="CT352" s="78" t="e" cm="1">
        <f t="array" ref="CT352">_xlfn.IFS(
    FALSE, N("Check if X1 shading is ON"),
    $CT$248&lt;&gt;"x", NA(),
    FALSE, N("Check if case is 'LEFT' and x axis value less than z score"),
    AND($CE$267 = "LEFT", $CR352 &lt; IF($CI$267="", 0, $CI$267)), $CS352,
    FALSE, N("Check if case is 'RIGHT' and x axis value greater than z score"),
    AND($CE$267 = "RIGHT", $CR352 &gt; IF($CI$267="", 0, $CI$267)), $CS352,
    FALSE, N("Check if case is 'TWO' and both directions"),
    AND(
        $CE$267 = "TWO",
        OR($CR352 &lt; -ABS($CI$267), $CR352 &gt; ABS($CI$268))
    ), $CS352,
    FALSE, N("Default case: Return NA()"),
    TRUE, NA()
)</f>
        <v>#N/A</v>
      </c>
      <c r="CU352" s="78" t="e" cm="1">
        <f t="array" ref="CU352">_xlfn.IFS(
    FALSE, N("Check if X1 shading is ON"),
    $CT$248&lt;&gt;"x", NA(),
    FALSE, N("Check if case is 'LEFT' and x axis value less than z score"),
    AND($CE$268 = "LEFT", $CR352 &lt; IF($CI$268="", 0, $CI$268)), $CS352,
    FALSE, N("Check if case is 'RIGHT' and x axis value greater than z score"),
    AND($CE$268 = "RIGHT", $CR352 &gt; IF($CI$268="", 0, $CI$268)), $CS352,
    FALSE, N("Default case: Return NA()"),
    TRUE, NA()
)</f>
        <v>#N/A</v>
      </c>
      <c r="CV352" s="78" t="e" cm="1">
        <f t="array" ref="CV352">_xlfn.IFS(
    FALSE, N("Check if X1 shading is ON"),
    $CV$248&lt;&gt;"x", NA(),
    FALSE, N("Check if case is 'LEFT' and x axis value less than z score"),
    AND($CE$271 = "LEFT", $CR352 &lt; IF($CI$271="", 0, $CI$271)), $CS352,
    FALSE, N("Check if case is 'RIGHT' and x axis value greater than z score"),
    AND($CE$271 = "RIGHT", $CR352 &gt; IF($CI$271="", 0, $CI$271)), $CS352,
    FALSE, N("Check if case is 'TWO' and both directions"),
    AND(
        $CE$271 = "TWO",
        OR($CR352 &lt; -ABS($CI$271), $CR352 &gt; ABS($CI$271))
    ), $CS352,
    FALSE, N("Default case: Return NA()"),
    TRUE, NA()
)</f>
        <v>#N/A</v>
      </c>
      <c r="CW352" s="30"/>
      <c r="CX352" s="66">
        <v>-0.50000000000000222</v>
      </c>
      <c r="CY352" s="66">
        <v>0.22999999999999998</v>
      </c>
      <c r="CZ352" s="66">
        <f t="shared" si="160"/>
        <v>0.22999999999999998</v>
      </c>
      <c r="DA352" s="66" t="str">
        <f t="shared" si="161"/>
        <v>x̅</v>
      </c>
    </row>
    <row r="353" spans="1:105" ht="16" x14ac:dyDescent="0.2">
      <c r="A353"/>
      <c r="B353" s="30"/>
      <c r="C353" s="26"/>
      <c r="D353" s="66"/>
      <c r="E353" s="66"/>
      <c r="F353" s="26"/>
      <c r="G353" s="26"/>
      <c r="H353" s="26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8">
        <f t="shared" si="170"/>
        <v>1.3333333333333313</v>
      </c>
      <c r="T353" s="78">
        <f t="shared" si="168"/>
        <v>0.16202348261549163</v>
      </c>
      <c r="U353" s="78" t="e" cm="1">
        <f t="array" ref="U353">_xlfn.IFS(
    FALSE, N("Check if X1 shading is ON"),
    $U$247&lt;&gt;"x", NA(),
    FALSE, N("Check if case is 'LEFT' and x axis value less than z score"),
    AND($F$266 = "LEFT", $S353 &lt; IF($J$266="", 0, $J$266)), $T353,
    FALSE, N("Check if case is 'RIGHT' and x axis value greater than z score"),
    AND($F$266 = "RIGHT", $S353 &gt; IF($J$266="", 0, $J$266)), $T353,
    FALSE, N("Check if case is 'TWO' and both directions"),
    AND(
        $F$266 = "TWO",
        OR($S353 &lt; -ABS($J$266), $S353 &gt; ABS($J$267))
    ), $T353,
    FALSE, N("Default case: Return NA()"),
    TRUE, NA()
)</f>
        <v>#N/A</v>
      </c>
      <c r="V353" s="78" t="e" cm="1">
        <f t="array" ref="V353">_xlfn.IFS(
    FALSE, N("Check if X1 shading is ON"),
    $U$247&lt;&gt;"x", NA(),
    FALSE, N("Check if case is 'LEFT' and x axis value less than z score"),
    AND($F$267 = "LEFT", $S353 &lt; IF($J$267="", 0, $J$267)), $T353,
    FALSE, N("Check if case is 'RIGHT' and x axis value greater than z score"),
    AND($F$267 = "RIGHT", $S353 &gt; IF($J$267="", 0, $J$267)), $T353,
    FALSE, N("Default case: Return NA()"),
    TRUE, NA()
)</f>
        <v>#N/A</v>
      </c>
      <c r="W353" s="78" t="e" cm="1">
        <f t="array" ref="W353">_xlfn.IFS(
    FALSE, N("Check if X1 shading is ON"),
    $W$247&lt;&gt;"x", NA(),
    FALSE, N("Check if case is 'LEFT' and x axis value less than z score"),
    AND($F$270 = "LEFT", $S353 &lt; IF($J$270="", 0, $J$270)), $T353,
    FALSE, N("Check if case is 'RIGHT' and x axis value greater than z score"),
    AND($F$270 = "RIGHT", $S353 &gt; IF($J$270="", 0, $J$270)), $T353,
    FALSE, N("Check if case is 'TWO' and both directions"),
    AND(
        $F$270 = "TWO",
        OR($S353 &lt; -ABS($J$270), $S353 &gt; ABS($J$270))
    ), $T353,
    FALSE, N("Default case: Return NA()"),
    TRUE, NA()
)</f>
        <v>#N/A</v>
      </c>
      <c r="X353" s="30"/>
      <c r="Y353" s="66">
        <v>-0.16666666666666879</v>
      </c>
      <c r="Z353" s="66">
        <v>0.22999999999999998</v>
      </c>
      <c r="AA353" s="66">
        <f t="shared" si="158"/>
        <v>0.22999999999999998</v>
      </c>
      <c r="AB353" s="66" t="str">
        <f t="shared" si="159"/>
        <v>x̅</v>
      </c>
      <c r="CA353" s="30"/>
      <c r="CB353" s="26"/>
      <c r="CC353" s="66"/>
      <c r="CD353" s="26">
        <f t="shared" si="171"/>
        <v>3</v>
      </c>
      <c r="CE353" s="26">
        <f t="shared" si="172"/>
        <v>-0.12</v>
      </c>
      <c r="CF353" s="83" t="str">
        <f t="shared" si="174"/>
        <v>81.34</v>
      </c>
      <c r="CG353" s="26"/>
      <c r="CH353" s="30"/>
      <c r="CI353" s="30"/>
      <c r="CJ353" s="30"/>
      <c r="CK353" s="30"/>
      <c r="CL353" s="30"/>
      <c r="CM353" s="30"/>
      <c r="CN353" s="30"/>
      <c r="CO353" s="30"/>
      <c r="CP353" s="30"/>
      <c r="CQ353" s="30"/>
      <c r="CR353" s="38">
        <f t="shared" si="175"/>
        <v>1.2916666666666645</v>
      </c>
      <c r="CS353" s="78">
        <f t="shared" si="173"/>
        <v>0.17091079016835131</v>
      </c>
      <c r="CT353" s="78" t="e" cm="1">
        <f t="array" ref="CT353">_xlfn.IFS(
    FALSE, N("Check if X1 shading is ON"),
    $CT$248&lt;&gt;"x", NA(),
    FALSE, N("Check if case is 'LEFT' and x axis value less than z score"),
    AND($CE$267 = "LEFT", $CR353 &lt; IF($CI$267="", 0, $CI$267)), $CS353,
    FALSE, N("Check if case is 'RIGHT' and x axis value greater than z score"),
    AND($CE$267 = "RIGHT", $CR353 &gt; IF($CI$267="", 0, $CI$267)), $CS353,
    FALSE, N("Check if case is 'TWO' and both directions"),
    AND(
        $CE$267 = "TWO",
        OR($CR353 &lt; -ABS($CI$267), $CR353 &gt; ABS($CI$268))
    ), $CS353,
    FALSE, N("Default case: Return NA()"),
    TRUE, NA()
)</f>
        <v>#N/A</v>
      </c>
      <c r="CU353" s="78" t="e" cm="1">
        <f t="array" ref="CU353">_xlfn.IFS(
    FALSE, N("Check if X1 shading is ON"),
    $CT$248&lt;&gt;"x", NA(),
    FALSE, N("Check if case is 'LEFT' and x axis value less than z score"),
    AND($CE$268 = "LEFT", $CR353 &lt; IF($CI$268="", 0, $CI$268)), $CS353,
    FALSE, N("Check if case is 'RIGHT' and x axis value greater than z score"),
    AND($CE$268 = "RIGHT", $CR353 &gt; IF($CI$268="", 0, $CI$268)), $CS353,
    FALSE, N("Default case: Return NA()"),
    TRUE, NA()
)</f>
        <v>#N/A</v>
      </c>
      <c r="CV353" s="78" t="e" cm="1">
        <f t="array" ref="CV353">_xlfn.IFS(
    FALSE, N("Check if X1 shading is ON"),
    $CV$248&lt;&gt;"x", NA(),
    FALSE, N("Check if case is 'LEFT' and x axis value less than z score"),
    AND($CE$271 = "LEFT", $CR353 &lt; IF($CI$271="", 0, $CI$271)), $CS353,
    FALSE, N("Check if case is 'RIGHT' and x axis value greater than z score"),
    AND($CE$271 = "RIGHT", $CR353 &gt; IF($CI$271="", 0, $CI$271)), $CS353,
    FALSE, N("Check if case is 'TWO' and both directions"),
    AND(
        $CE$271 = "TWO",
        OR($CR353 &lt; -ABS($CI$271), $CR353 &gt; ABS($CI$271))
    ), $CS353,
    FALSE, N("Default case: Return NA()"),
    TRUE, NA()
)</f>
        <v>#N/A</v>
      </c>
      <c r="CW353" s="30"/>
      <c r="CX353" s="66">
        <v>-0.33333333333333548</v>
      </c>
      <c r="CY353" s="66">
        <v>0.22999999999999998</v>
      </c>
      <c r="CZ353" s="66">
        <f t="shared" si="160"/>
        <v>0.22999999999999998</v>
      </c>
      <c r="DA353" s="66" t="str">
        <f t="shared" si="161"/>
        <v>x̅</v>
      </c>
    </row>
    <row r="354" spans="1:105" ht="19" x14ac:dyDescent="0.25">
      <c r="A354"/>
      <c r="B354" s="30"/>
      <c r="C354" s="77" t="s">
        <v>89</v>
      </c>
      <c r="D354" s="66"/>
      <c r="E354" s="70" t="str">
        <f>$H$265</f>
        <v>SE = σ̂(x̅)</v>
      </c>
      <c r="F354" s="38">
        <f>H266</f>
        <v>0.44824049374179142</v>
      </c>
      <c r="G354" s="26"/>
      <c r="H354" s="26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8">
        <f t="shared" si="170"/>
        <v>1.374999999999998</v>
      </c>
      <c r="T354" s="78">
        <f t="shared" si="168"/>
        <v>0.15336859085580357</v>
      </c>
      <c r="U354" s="78" t="e" cm="1">
        <f t="array" ref="U354">_xlfn.IFS(
    FALSE, N("Check if X1 shading is ON"),
    $U$247&lt;&gt;"x", NA(),
    FALSE, N("Check if case is 'LEFT' and x axis value less than z score"),
    AND($F$266 = "LEFT", $S354 &lt; IF($J$266="", 0, $J$266)), $T354,
    FALSE, N("Check if case is 'RIGHT' and x axis value greater than z score"),
    AND($F$266 = "RIGHT", $S354 &gt; IF($J$266="", 0, $J$266)), $T354,
    FALSE, N("Check if case is 'TWO' and both directions"),
    AND(
        $F$266 = "TWO",
        OR($S354 &lt; -ABS($J$266), $S354 &gt; ABS($J$267))
    ), $T354,
    FALSE, N("Default case: Return NA()"),
    TRUE, NA()
)</f>
        <v>#N/A</v>
      </c>
      <c r="V354" s="78" t="e" cm="1">
        <f t="array" ref="V354">_xlfn.IFS(
    FALSE, N("Check if X1 shading is ON"),
    $U$247&lt;&gt;"x", NA(),
    FALSE, N("Check if case is 'LEFT' and x axis value less than z score"),
    AND($F$267 = "LEFT", $S354 &lt; IF($J$267="", 0, $J$267)), $T354,
    FALSE, N("Check if case is 'RIGHT' and x axis value greater than z score"),
    AND($F$267 = "RIGHT", $S354 &gt; IF($J$267="", 0, $J$267)), $T354,
    FALSE, N("Default case: Return NA()"),
    TRUE, NA()
)</f>
        <v>#N/A</v>
      </c>
      <c r="W354" s="78" t="e" cm="1">
        <f t="array" ref="W354">_xlfn.IFS(
    FALSE, N("Check if X1 shading is ON"),
    $W$247&lt;&gt;"x", NA(),
    FALSE, N("Check if case is 'LEFT' and x axis value less than z score"),
    AND($F$270 = "LEFT", $S354 &lt; IF($J$270="", 0, $J$270)), $T354,
    FALSE, N("Check if case is 'RIGHT' and x axis value greater than z score"),
    AND($F$270 = "RIGHT", $S354 &gt; IF($J$270="", 0, $J$270)), $T354,
    FALSE, N("Check if case is 'TWO' and both directions"),
    AND(
        $F$270 = "TWO",
        OR($S354 &lt; -ABS($J$270), $S354 &gt; ABS($J$270))
    ), $T354,
    FALSE, N("Default case: Return NA()"),
    TRUE, NA()
)</f>
        <v>#N/A</v>
      </c>
      <c r="X354" s="30"/>
      <c r="Y354" s="66">
        <v>0.16666666666666449</v>
      </c>
      <c r="Z354" s="66">
        <v>0.22999999999999998</v>
      </c>
      <c r="AA354" s="66">
        <f t="shared" si="158"/>
        <v>0.22999999999999998</v>
      </c>
      <c r="AB354" s="66" t="str">
        <f t="shared" si="159"/>
        <v>x̅</v>
      </c>
      <c r="CA354" s="30"/>
      <c r="CB354" s="26"/>
      <c r="CC354" s="66"/>
      <c r="CD354" s="66"/>
      <c r="CE354" s="26"/>
      <c r="CF354" s="26"/>
      <c r="CG354" s="26"/>
      <c r="CH354" s="30"/>
      <c r="CI354" s="30"/>
      <c r="CJ354" s="30"/>
      <c r="CK354" s="30"/>
      <c r="CL354" s="30"/>
      <c r="CM354" s="30"/>
      <c r="CN354" s="30"/>
      <c r="CO354" s="30"/>
      <c r="CP354" s="30"/>
      <c r="CQ354" s="30"/>
      <c r="CR354" s="38">
        <f t="shared" si="175"/>
        <v>1.3333333333333313</v>
      </c>
      <c r="CS354" s="78">
        <f t="shared" si="173"/>
        <v>0.16202348261549163</v>
      </c>
      <c r="CT354" s="78" t="e" cm="1">
        <f t="array" ref="CT354">_xlfn.IFS(
    FALSE, N("Check if X1 shading is ON"),
    $CT$248&lt;&gt;"x", NA(),
    FALSE, N("Check if case is 'LEFT' and x axis value less than z score"),
    AND($CE$267 = "LEFT", $CR354 &lt; IF($CI$267="", 0, $CI$267)), $CS354,
    FALSE, N("Check if case is 'RIGHT' and x axis value greater than z score"),
    AND($CE$267 = "RIGHT", $CR354 &gt; IF($CI$267="", 0, $CI$267)), $CS354,
    FALSE, N("Check if case is 'TWO' and both directions"),
    AND(
        $CE$267 = "TWO",
        OR($CR354 &lt; -ABS($CI$267), $CR354 &gt; ABS($CI$268))
    ), $CS354,
    FALSE, N("Default case: Return NA()"),
    TRUE, NA()
)</f>
        <v>#N/A</v>
      </c>
      <c r="CU354" s="78" t="e" cm="1">
        <f t="array" ref="CU354">_xlfn.IFS(
    FALSE, N("Check if X1 shading is ON"),
    $CT$248&lt;&gt;"x", NA(),
    FALSE, N("Check if case is 'LEFT' and x axis value less than z score"),
    AND($CE$268 = "LEFT", $CR354 &lt; IF($CI$268="", 0, $CI$268)), $CS354,
    FALSE, N("Check if case is 'RIGHT' and x axis value greater than z score"),
    AND($CE$268 = "RIGHT", $CR354 &gt; IF($CI$268="", 0, $CI$268)), $CS354,
    FALSE, N("Default case: Return NA()"),
    TRUE, NA()
)</f>
        <v>#N/A</v>
      </c>
      <c r="CV354" s="78" t="e" cm="1">
        <f t="array" ref="CV354">_xlfn.IFS(
    FALSE, N("Check if X1 shading is ON"),
    $CV$248&lt;&gt;"x", NA(),
    FALSE, N("Check if case is 'LEFT' and x axis value less than z score"),
    AND($CE$271 = "LEFT", $CR354 &lt; IF($CI$271="", 0, $CI$271)), $CS354,
    FALSE, N("Check if case is 'RIGHT' and x axis value greater than z score"),
    AND($CE$271 = "RIGHT", $CR354 &gt; IF($CI$271="", 0, $CI$271)), $CS354,
    FALSE, N("Check if case is 'TWO' and both directions"),
    AND(
        $CE$271 = "TWO",
        OR($CR354 &lt; -ABS($CI$271), $CR354 &gt; ABS($CI$271))
    ), $CS354,
    FALSE, N("Default case: Return NA()"),
    TRUE, NA()
)</f>
        <v>#N/A</v>
      </c>
      <c r="CW354" s="30"/>
      <c r="CX354" s="66">
        <v>-0.16666666666666879</v>
      </c>
      <c r="CY354" s="66">
        <v>0.22999999999999998</v>
      </c>
      <c r="CZ354" s="66">
        <f t="shared" si="160"/>
        <v>0.22999999999999998</v>
      </c>
      <c r="DA354" s="66" t="str">
        <f t="shared" si="161"/>
        <v>x̅</v>
      </c>
    </row>
    <row r="355" spans="1:105" ht="19" x14ac:dyDescent="0.25">
      <c r="A355"/>
      <c r="B355" s="30"/>
      <c r="C355" s="35" t="s">
        <v>40</v>
      </c>
      <c r="D355" s="70" t="s">
        <v>41</v>
      </c>
      <c r="E355" s="64" t="str">
        <f>LEFT(C354,6)&amp;" "&amp;$D$266&amp;" axis"</f>
        <v>X1 std T x̅ axis</v>
      </c>
      <c r="F355" s="64" t="str">
        <f>$D$266&amp;" stdev y"</f>
        <v>T x̅ stdev y</v>
      </c>
      <c r="G355" s="66"/>
      <c r="H355" s="66"/>
      <c r="I355" s="64" t="str">
        <f>$D$266&amp;" stdev labels"</f>
        <v>T x̅ stdev labels</v>
      </c>
      <c r="J355" s="8"/>
      <c r="K355" s="30"/>
      <c r="L355" s="30"/>
      <c r="M355" s="30"/>
      <c r="N355" s="30"/>
      <c r="O355" s="30"/>
      <c r="P355" s="30"/>
      <c r="Q355" s="30"/>
      <c r="R355" s="30"/>
      <c r="S355" s="38">
        <f t="shared" si="170"/>
        <v>1.4166666666666647</v>
      </c>
      <c r="T355" s="78">
        <f t="shared" si="168"/>
        <v>0.14496137184954991</v>
      </c>
      <c r="U355" s="78" t="e" cm="1">
        <f t="array" ref="U355">_xlfn.IFS(
    FALSE, N("Check if X1 shading is ON"),
    $U$247&lt;&gt;"x", NA(),
    FALSE, N("Check if case is 'LEFT' and x axis value less than z score"),
    AND($F$266 = "LEFT", $S355 &lt; IF($J$266="", 0, $J$266)), $T355,
    FALSE, N("Check if case is 'RIGHT' and x axis value greater than z score"),
    AND($F$266 = "RIGHT", $S355 &gt; IF($J$266="", 0, $J$266)), $T355,
    FALSE, N("Check if case is 'TWO' and both directions"),
    AND(
        $F$266 = "TWO",
        OR($S355 &lt; -ABS($J$266), $S355 &gt; ABS($J$267))
    ), $T355,
    FALSE, N("Default case: Return NA()"),
    TRUE, NA()
)</f>
        <v>#N/A</v>
      </c>
      <c r="V355" s="78" t="e" cm="1">
        <f t="array" ref="V355">_xlfn.IFS(
    FALSE, N("Check if X1 shading is ON"),
    $U$247&lt;&gt;"x", NA(),
    FALSE, N("Check if case is 'LEFT' and x axis value less than z score"),
    AND($F$267 = "LEFT", $S355 &lt; IF($J$267="", 0, $J$267)), $T355,
    FALSE, N("Check if case is 'RIGHT' and x axis value greater than z score"),
    AND($F$267 = "RIGHT", $S355 &gt; IF($J$267="", 0, $J$267)), $T355,
    FALSE, N("Default case: Return NA()"),
    TRUE, NA()
)</f>
        <v>#N/A</v>
      </c>
      <c r="W355" s="78" t="e" cm="1">
        <f t="array" ref="W355">_xlfn.IFS(
    FALSE, N("Check if X1 shading is ON"),
    $W$247&lt;&gt;"x", NA(),
    FALSE, N("Check if case is 'LEFT' and x axis value less than z score"),
    AND($F$270 = "LEFT", $S355 &lt; IF($J$270="", 0, $J$270)), $T355,
    FALSE, N("Check if case is 'RIGHT' and x axis value greater than z score"),
    AND($F$270 = "RIGHT", $S355 &gt; IF($J$270="", 0, $J$270)), $T355,
    FALSE, N("Check if case is 'TWO' and both directions"),
    AND(
        $F$270 = "TWO",
        OR($S355 &lt; -ABS($J$270), $S355 &gt; ABS($J$270))
    ), $T355,
    FALSE, N("Default case: Return NA()"),
    TRUE, NA()
)</f>
        <v>#N/A</v>
      </c>
      <c r="X355" s="30"/>
      <c r="Y355" s="66">
        <v>0.33333333333333115</v>
      </c>
      <c r="Z355" s="66">
        <v>0.22999999999999998</v>
      </c>
      <c r="AA355" s="66">
        <f t="shared" si="158"/>
        <v>0.22999999999999998</v>
      </c>
      <c r="AB355" s="66" t="str">
        <f t="shared" si="159"/>
        <v>x̅</v>
      </c>
      <c r="CA355" s="30"/>
      <c r="CB355" s="77" t="s">
        <v>89</v>
      </c>
      <c r="CC355" s="66"/>
      <c r="CD355" s="70" t="str">
        <f>$CG$266</f>
        <v>SE = σ̂(x̅)</v>
      </c>
      <c r="CE355" s="38">
        <f>CG267</f>
        <v>0.44824049374179142</v>
      </c>
      <c r="CF355" s="26"/>
      <c r="CG355" s="26"/>
      <c r="CH355" s="30"/>
      <c r="CI355" s="30"/>
      <c r="CJ355" s="30"/>
      <c r="CK355" s="30"/>
      <c r="CL355" s="30"/>
      <c r="CM355" s="30"/>
      <c r="CN355" s="30"/>
      <c r="CO355" s="30"/>
      <c r="CP355" s="30"/>
      <c r="CQ355" s="30"/>
      <c r="CR355" s="38">
        <f t="shared" si="175"/>
        <v>1.374999999999998</v>
      </c>
      <c r="CS355" s="78">
        <f t="shared" si="173"/>
        <v>0.15336859085580357</v>
      </c>
      <c r="CT355" s="78" t="e" cm="1">
        <f t="array" ref="CT355">_xlfn.IFS(
    FALSE, N("Check if X1 shading is ON"),
    $CT$248&lt;&gt;"x", NA(),
    FALSE, N("Check if case is 'LEFT' and x axis value less than z score"),
    AND($CE$267 = "LEFT", $CR355 &lt; IF($CI$267="", 0, $CI$267)), $CS355,
    FALSE, N("Check if case is 'RIGHT' and x axis value greater than z score"),
    AND($CE$267 = "RIGHT", $CR355 &gt; IF($CI$267="", 0, $CI$267)), $CS355,
    FALSE, N("Check if case is 'TWO' and both directions"),
    AND(
        $CE$267 = "TWO",
        OR($CR355 &lt; -ABS($CI$267), $CR355 &gt; ABS($CI$268))
    ), $CS355,
    FALSE, N("Default case: Return NA()"),
    TRUE, NA()
)</f>
        <v>#N/A</v>
      </c>
      <c r="CU355" s="78" t="e" cm="1">
        <f t="array" ref="CU355">_xlfn.IFS(
    FALSE, N("Check if X1 shading is ON"),
    $CT$248&lt;&gt;"x", NA(),
    FALSE, N("Check if case is 'LEFT' and x axis value less than z score"),
    AND($CE$268 = "LEFT", $CR355 &lt; IF($CI$268="", 0, $CI$268)), $CS355,
    FALSE, N("Check if case is 'RIGHT' and x axis value greater than z score"),
    AND($CE$268 = "RIGHT", $CR355 &gt; IF($CI$268="", 0, $CI$268)), $CS355,
    FALSE, N("Default case: Return NA()"),
    TRUE, NA()
)</f>
        <v>#N/A</v>
      </c>
      <c r="CV355" s="78" t="e" cm="1">
        <f t="array" ref="CV355">_xlfn.IFS(
    FALSE, N("Check if X1 shading is ON"),
    $CV$248&lt;&gt;"x", NA(),
    FALSE, N("Check if case is 'LEFT' and x axis value less than z score"),
    AND($CE$271 = "LEFT", $CR355 &lt; IF($CI$271="", 0, $CI$271)), $CS355,
    FALSE, N("Check if case is 'RIGHT' and x axis value greater than z score"),
    AND($CE$271 = "RIGHT", $CR355 &gt; IF($CI$271="", 0, $CI$271)), $CS355,
    FALSE, N("Check if case is 'TWO' and both directions"),
    AND(
        $CE$271 = "TWO",
        OR($CR355 &lt; -ABS($CI$271), $CR355 &gt; ABS($CI$271))
    ), $CS355,
    FALSE, N("Default case: Return NA()"),
    TRUE, NA()
)</f>
        <v>#N/A</v>
      </c>
      <c r="CW355" s="30"/>
      <c r="CX355" s="66">
        <v>0.16666666666666449</v>
      </c>
      <c r="CY355" s="66">
        <v>0.22999999999999998</v>
      </c>
      <c r="CZ355" s="66">
        <f t="shared" si="160"/>
        <v>0.22999999999999998</v>
      </c>
      <c r="DA355" s="66" t="str">
        <f t="shared" si="161"/>
        <v>x̅</v>
      </c>
    </row>
    <row r="356" spans="1:105" ht="34" x14ac:dyDescent="0.2">
      <c r="A356"/>
      <c r="B356" s="30"/>
      <c r="C356" s="26" t="str">
        <f>N259</f>
        <v>x</v>
      </c>
      <c r="D356" s="66">
        <v>-0.09</v>
      </c>
      <c r="E356" s="26">
        <f t="shared" ref="E356:E363" si="176">E313</f>
        <v>-4</v>
      </c>
      <c r="F356" s="26">
        <f>IF(
    C356="x",
    D356,
    NA()
)</f>
        <v>-0.09</v>
      </c>
      <c r="G356" s="8"/>
      <c r="H356" s="105">
        <f>F354</f>
        <v>0.44824049374179142</v>
      </c>
      <c r="I356" s="83" t="str">
        <f>IF($H$266 = "", "",
    E354
)</f>
        <v>SE = σ̂(x̅)</v>
      </c>
      <c r="J356" s="8"/>
      <c r="K356" s="30"/>
      <c r="L356" s="30"/>
      <c r="M356" s="30"/>
      <c r="N356" s="30"/>
      <c r="O356" s="30"/>
      <c r="P356" s="30"/>
      <c r="Q356" s="30"/>
      <c r="R356" s="30"/>
      <c r="S356" s="38">
        <f t="shared" si="170"/>
        <v>1.4583333333333315</v>
      </c>
      <c r="T356" s="78">
        <f t="shared" si="168"/>
        <v>0.13681480642300656</v>
      </c>
      <c r="U356" s="78" t="e" cm="1">
        <f t="array" ref="U356">_xlfn.IFS(
    FALSE, N("Check if X1 shading is ON"),
    $U$247&lt;&gt;"x", NA(),
    FALSE, N("Check if case is 'LEFT' and x axis value less than z score"),
    AND($F$266 = "LEFT", $S356 &lt; IF($J$266="", 0, $J$266)), $T356,
    FALSE, N("Check if case is 'RIGHT' and x axis value greater than z score"),
    AND($F$266 = "RIGHT", $S356 &gt; IF($J$266="", 0, $J$266)), $T356,
    FALSE, N("Check if case is 'TWO' and both directions"),
    AND(
        $F$266 = "TWO",
        OR($S356 &lt; -ABS($J$266), $S356 &gt; ABS($J$267))
    ), $T356,
    FALSE, N("Default case: Return NA()"),
    TRUE, NA()
)</f>
        <v>#N/A</v>
      </c>
      <c r="V356" s="78" t="e" cm="1">
        <f t="array" ref="V356">_xlfn.IFS(
    FALSE, N("Check if X1 shading is ON"),
    $U$247&lt;&gt;"x", NA(),
    FALSE, N("Check if case is 'LEFT' and x axis value less than z score"),
    AND($F$267 = "LEFT", $S356 &lt; IF($J$267="", 0, $J$267)), $T356,
    FALSE, N("Check if case is 'RIGHT' and x axis value greater than z score"),
    AND($F$267 = "RIGHT", $S356 &gt; IF($J$267="", 0, $J$267)), $T356,
    FALSE, N("Default case: Return NA()"),
    TRUE, NA()
)</f>
        <v>#N/A</v>
      </c>
      <c r="W356" s="78" t="e" cm="1">
        <f t="array" ref="W356">_xlfn.IFS(
    FALSE, N("Check if X1 shading is ON"),
    $W$247&lt;&gt;"x", NA(),
    FALSE, N("Check if case is 'LEFT' and x axis value less than z score"),
    AND($F$270 = "LEFT", $S356 &lt; IF($J$270="", 0, $J$270)), $T356,
    FALSE, N("Check if case is 'RIGHT' and x axis value greater than z score"),
    AND($F$270 = "RIGHT", $S356 &gt; IF($J$270="", 0, $J$270)), $T356,
    FALSE, N("Check if case is 'TWO' and both directions"),
    AND(
        $F$270 = "TWO",
        OR($S356 &lt; -ABS($J$270), $S356 &gt; ABS($J$270))
    ), $T356,
    FALSE, N("Default case: Return NA()"),
    TRUE, NA()
)</f>
        <v>#N/A</v>
      </c>
      <c r="X356" s="30"/>
      <c r="Y356" s="66">
        <v>0.49999999999999789</v>
      </c>
      <c r="Z356" s="66">
        <v>0.22999999999999998</v>
      </c>
      <c r="AA356" s="66">
        <f t="shared" si="158"/>
        <v>0.22999999999999998</v>
      </c>
      <c r="AB356" s="66" t="str">
        <f t="shared" si="159"/>
        <v>x̅</v>
      </c>
      <c r="CA356" s="30"/>
      <c r="CB356" s="35" t="s">
        <v>40</v>
      </c>
      <c r="CC356" s="70" t="s">
        <v>41</v>
      </c>
      <c r="CD356" s="64" t="str">
        <f>LEFT(CB355,6)&amp;" "&amp;$CC$267&amp;" axis"</f>
        <v>X1 std T x̅ axis</v>
      </c>
      <c r="CE356" s="64" t="str">
        <f>$CC$267&amp;" stdev y"</f>
        <v>T x̅ stdev y</v>
      </c>
      <c r="CF356" s="66"/>
      <c r="CG356" s="66"/>
      <c r="CH356" s="64" t="str">
        <f>$CC$267&amp;" stdev labels"</f>
        <v>T x̅ stdev labels</v>
      </c>
      <c r="CI356" s="8"/>
      <c r="CJ356" s="30"/>
      <c r="CK356" s="30"/>
      <c r="CL356" s="30"/>
      <c r="CM356" s="30"/>
      <c r="CN356" s="30"/>
      <c r="CO356" s="30"/>
      <c r="CP356" s="30"/>
      <c r="CQ356" s="30"/>
      <c r="CR356" s="38">
        <f t="shared" si="175"/>
        <v>1.4166666666666647</v>
      </c>
      <c r="CS356" s="78">
        <f t="shared" si="173"/>
        <v>0.14496137184954991</v>
      </c>
      <c r="CT356" s="78" t="e" cm="1">
        <f t="array" ref="CT356">_xlfn.IFS(
    FALSE, N("Check if X1 shading is ON"),
    $CT$248&lt;&gt;"x", NA(),
    FALSE, N("Check if case is 'LEFT' and x axis value less than z score"),
    AND($CE$267 = "LEFT", $CR356 &lt; IF($CI$267="", 0, $CI$267)), $CS356,
    FALSE, N("Check if case is 'RIGHT' and x axis value greater than z score"),
    AND($CE$267 = "RIGHT", $CR356 &gt; IF($CI$267="", 0, $CI$267)), $CS356,
    FALSE, N("Check if case is 'TWO' and both directions"),
    AND(
        $CE$267 = "TWO",
        OR($CR356 &lt; -ABS($CI$267), $CR356 &gt; ABS($CI$268))
    ), $CS356,
    FALSE, N("Default case: Return NA()"),
    TRUE, NA()
)</f>
        <v>#N/A</v>
      </c>
      <c r="CU356" s="78" t="e" cm="1">
        <f t="array" ref="CU356">_xlfn.IFS(
    FALSE, N("Check if X1 shading is ON"),
    $CT$248&lt;&gt;"x", NA(),
    FALSE, N("Check if case is 'LEFT' and x axis value less than z score"),
    AND($CE$268 = "LEFT", $CR356 &lt; IF($CI$268="", 0, $CI$268)), $CS356,
    FALSE, N("Check if case is 'RIGHT' and x axis value greater than z score"),
    AND($CE$268 = "RIGHT", $CR356 &gt; IF($CI$268="", 0, $CI$268)), $CS356,
    FALSE, N("Default case: Return NA()"),
    TRUE, NA()
)</f>
        <v>#N/A</v>
      </c>
      <c r="CV356" s="78" t="e" cm="1">
        <f t="array" ref="CV356">_xlfn.IFS(
    FALSE, N("Check if X1 shading is ON"),
    $CV$248&lt;&gt;"x", NA(),
    FALSE, N("Check if case is 'LEFT' and x axis value less than z score"),
    AND($CE$271 = "LEFT", $CR356 &lt; IF($CI$271="", 0, $CI$271)), $CS356,
    FALSE, N("Check if case is 'RIGHT' and x axis value greater than z score"),
    AND($CE$271 = "RIGHT", $CR356 &gt; IF($CI$271="", 0, $CI$271)), $CS356,
    FALSE, N("Check if case is 'TWO' and both directions"),
    AND(
        $CE$271 = "TWO",
        OR($CR356 &lt; -ABS($CI$271), $CR356 &gt; ABS($CI$271))
    ), $CS356,
    FALSE, N("Default case: Return NA()"),
    TRUE, NA()
)</f>
        <v>#N/A</v>
      </c>
      <c r="CW356" s="30"/>
      <c r="CX356" s="66">
        <v>0.33333333333333115</v>
      </c>
      <c r="CY356" s="66">
        <v>0.22999999999999998</v>
      </c>
      <c r="CZ356" s="66">
        <f t="shared" si="160"/>
        <v>0.22999999999999998</v>
      </c>
      <c r="DA356" s="66" t="str">
        <f t="shared" si="161"/>
        <v>x̅</v>
      </c>
    </row>
    <row r="357" spans="1:105" ht="16" x14ac:dyDescent="0.2">
      <c r="A357"/>
      <c r="B357" s="30"/>
      <c r="C357" s="26"/>
      <c r="D357" s="66"/>
      <c r="E357" s="26">
        <f t="shared" si="176"/>
        <v>-3</v>
      </c>
      <c r="F357" s="26">
        <f t="shared" ref="F357:F363" si="177">F356</f>
        <v>-0.09</v>
      </c>
      <c r="G357" s="66">
        <v>-3</v>
      </c>
      <c r="H357" s="104">
        <f t="shared" ref="H357:H363" si="178">G357*$F$354</f>
        <v>-1.3447214812253743</v>
      </c>
      <c r="I357" s="83" t="str">
        <f t="shared" ref="I357:I363" si="179">IF($H$266 = "", "",
    TEXT(H357,
        IF($N$270 = 0,
            "+#,##0;-#,##0;0",
            "+#,##0." &amp; REPT("0", $N$270) &amp; ";-#,##0." &amp; REPT("0", $N$270) &amp; ";0"
        )
    )
)</f>
        <v>-1.34</v>
      </c>
      <c r="J357" s="8"/>
      <c r="K357" s="30"/>
      <c r="L357" s="30"/>
      <c r="M357" s="30"/>
      <c r="N357" s="30"/>
      <c r="O357" s="30"/>
      <c r="P357" s="30"/>
      <c r="Q357" s="30"/>
      <c r="R357" s="30"/>
      <c r="S357" s="38">
        <f t="shared" si="170"/>
        <v>1.4999999999999982</v>
      </c>
      <c r="T357" s="78">
        <f t="shared" si="168"/>
        <v>0.12893966337578569</v>
      </c>
      <c r="U357" s="78" t="e" cm="1">
        <f t="array" ref="U357">_xlfn.IFS(
    FALSE, N("Check if X1 shading is ON"),
    $U$247&lt;&gt;"x", NA(),
    FALSE, N("Check if case is 'LEFT' and x axis value less than z score"),
    AND($F$266 = "LEFT", $S357 &lt; IF($J$266="", 0, $J$266)), $T357,
    FALSE, N("Check if case is 'RIGHT' and x axis value greater than z score"),
    AND($F$266 = "RIGHT", $S357 &gt; IF($J$266="", 0, $J$266)), $T357,
    FALSE, N("Check if case is 'TWO' and both directions"),
    AND(
        $F$266 = "TWO",
        OR($S357 &lt; -ABS($J$266), $S357 &gt; ABS($J$267))
    ), $T357,
    FALSE, N("Default case: Return NA()"),
    TRUE, NA()
)</f>
        <v>#N/A</v>
      </c>
      <c r="V357" s="78" t="e" cm="1">
        <f t="array" ref="V357">_xlfn.IFS(
    FALSE, N("Check if X1 shading is ON"),
    $U$247&lt;&gt;"x", NA(),
    FALSE, N("Check if case is 'LEFT' and x axis value less than z score"),
    AND($F$267 = "LEFT", $S357 &lt; IF($J$267="", 0, $J$267)), $T357,
    FALSE, N("Check if case is 'RIGHT' and x axis value greater than z score"),
    AND($F$267 = "RIGHT", $S357 &gt; IF($J$267="", 0, $J$267)), $T357,
    FALSE, N("Default case: Return NA()"),
    TRUE, NA()
)</f>
        <v>#N/A</v>
      </c>
      <c r="W357" s="78" t="e" cm="1">
        <f t="array" ref="W357">_xlfn.IFS(
    FALSE, N("Check if X1 shading is ON"),
    $W$247&lt;&gt;"x", NA(),
    FALSE, N("Check if case is 'LEFT' and x axis value less than z score"),
    AND($F$270 = "LEFT", $S357 &lt; IF($J$270="", 0, $J$270)), $T357,
    FALSE, N("Check if case is 'RIGHT' and x axis value greater than z score"),
    AND($F$270 = "RIGHT", $S357 &gt; IF($J$270="", 0, $J$270)), $T357,
    FALSE, N("Check if case is 'TWO' and both directions"),
    AND(
        $F$270 = "TWO",
        OR($S357 &lt; -ABS($J$270), $S357 &gt; ABS($J$270))
    ), $T357,
    FALSE, N("Default case: Return NA()"),
    TRUE, NA()
)</f>
        <v>#N/A</v>
      </c>
      <c r="X357" s="30"/>
      <c r="Y357" s="66">
        <v>0.66666666666666441</v>
      </c>
      <c r="Z357" s="66">
        <v>0.22999999999999998</v>
      </c>
      <c r="AA357" s="66">
        <f t="shared" si="158"/>
        <v>0.22999999999999998</v>
      </c>
      <c r="AB357" s="66" t="str">
        <f t="shared" si="159"/>
        <v>x̅</v>
      </c>
      <c r="CA357" s="30"/>
      <c r="CB357" s="26" t="str">
        <f>CM260</f>
        <v>x</v>
      </c>
      <c r="CC357" s="66">
        <v>-0.09</v>
      </c>
      <c r="CD357" s="26">
        <f t="shared" ref="CD357:CD364" si="180">CD314</f>
        <v>-4</v>
      </c>
      <c r="CE357" s="26">
        <f>IF(
    CB357="x",
    CC357,
    NA()
)</f>
        <v>-0.09</v>
      </c>
      <c r="CF357" s="8"/>
      <c r="CG357" s="105">
        <f>CE355</f>
        <v>0.44824049374179142</v>
      </c>
      <c r="CH357" s="83" t="str">
        <f>IF($CG$267 = "", "",
    CD355
)</f>
        <v>SE = σ̂(x̅)</v>
      </c>
      <c r="CI357" s="8"/>
      <c r="CJ357" s="30"/>
      <c r="CK357" s="30"/>
      <c r="CL357" s="30"/>
      <c r="CM357" s="30"/>
      <c r="CN357" s="30"/>
      <c r="CO357" s="30"/>
      <c r="CP357" s="30"/>
      <c r="CQ357" s="30"/>
      <c r="CR357" s="38">
        <f t="shared" si="175"/>
        <v>1.4583333333333315</v>
      </c>
      <c r="CS357" s="78">
        <f t="shared" si="173"/>
        <v>0.13681480642300656</v>
      </c>
      <c r="CT357" s="78" t="e" cm="1">
        <f t="array" ref="CT357">_xlfn.IFS(
    FALSE, N("Check if X1 shading is ON"),
    $CT$248&lt;&gt;"x", NA(),
    FALSE, N("Check if case is 'LEFT' and x axis value less than z score"),
    AND($CE$267 = "LEFT", $CR357 &lt; IF($CI$267="", 0, $CI$267)), $CS357,
    FALSE, N("Check if case is 'RIGHT' and x axis value greater than z score"),
    AND($CE$267 = "RIGHT", $CR357 &gt; IF($CI$267="", 0, $CI$267)), $CS357,
    FALSE, N("Check if case is 'TWO' and both directions"),
    AND(
        $CE$267 = "TWO",
        OR($CR357 &lt; -ABS($CI$267), $CR357 &gt; ABS($CI$268))
    ), $CS357,
    FALSE, N("Default case: Return NA()"),
    TRUE, NA()
)</f>
        <v>#N/A</v>
      </c>
      <c r="CU357" s="78" t="e" cm="1">
        <f t="array" ref="CU357">_xlfn.IFS(
    FALSE, N("Check if X1 shading is ON"),
    $CT$248&lt;&gt;"x", NA(),
    FALSE, N("Check if case is 'LEFT' and x axis value less than z score"),
    AND($CE$268 = "LEFT", $CR357 &lt; IF($CI$268="", 0, $CI$268)), $CS357,
    FALSE, N("Check if case is 'RIGHT' and x axis value greater than z score"),
    AND($CE$268 = "RIGHT", $CR357 &gt; IF($CI$268="", 0, $CI$268)), $CS357,
    FALSE, N("Default case: Return NA()"),
    TRUE, NA()
)</f>
        <v>#N/A</v>
      </c>
      <c r="CV357" s="78" t="e" cm="1">
        <f t="array" ref="CV357">_xlfn.IFS(
    FALSE, N("Check if X1 shading is ON"),
    $CV$248&lt;&gt;"x", NA(),
    FALSE, N("Check if case is 'LEFT' and x axis value less than z score"),
    AND($CE$271 = "LEFT", $CR357 &lt; IF($CI$271="", 0, $CI$271)), $CS357,
    FALSE, N("Check if case is 'RIGHT' and x axis value greater than z score"),
    AND($CE$271 = "RIGHT", $CR357 &gt; IF($CI$271="", 0, $CI$271)), $CS357,
    FALSE, N("Check if case is 'TWO' and both directions"),
    AND(
        $CE$271 = "TWO",
        OR($CR357 &lt; -ABS($CI$271), $CR357 &gt; ABS($CI$271))
    ), $CS357,
    FALSE, N("Default case: Return NA()"),
    TRUE, NA()
)</f>
        <v>#N/A</v>
      </c>
      <c r="CW357" s="30"/>
      <c r="CX357" s="66">
        <v>0.49999999999999789</v>
      </c>
      <c r="CY357" s="66">
        <v>0.22999999999999998</v>
      </c>
      <c r="CZ357" s="66">
        <f t="shared" si="160"/>
        <v>0.22999999999999998</v>
      </c>
      <c r="DA357" s="66" t="str">
        <f t="shared" si="161"/>
        <v>x̅</v>
      </c>
    </row>
    <row r="358" spans="1:105" ht="16" x14ac:dyDescent="0.2">
      <c r="A358"/>
      <c r="B358" s="30"/>
      <c r="C358" s="26"/>
      <c r="D358" s="66"/>
      <c r="E358" s="26">
        <f t="shared" si="176"/>
        <v>-2</v>
      </c>
      <c r="F358" s="26">
        <f t="shared" si="177"/>
        <v>-0.09</v>
      </c>
      <c r="G358" s="66">
        <v>-2</v>
      </c>
      <c r="H358" s="104">
        <f t="shared" si="178"/>
        <v>-0.89648098748358285</v>
      </c>
      <c r="I358" s="83" t="str">
        <f t="shared" si="179"/>
        <v>-0.90</v>
      </c>
      <c r="J358" s="8"/>
      <c r="K358" s="30"/>
      <c r="L358" s="30"/>
      <c r="M358" s="30"/>
      <c r="N358" s="30"/>
      <c r="O358" s="30"/>
      <c r="P358" s="30"/>
      <c r="Q358" s="30"/>
      <c r="R358" s="30"/>
      <c r="S358" s="38">
        <f t="shared" si="170"/>
        <v>1.541666666666665</v>
      </c>
      <c r="T358" s="78">
        <f t="shared" si="168"/>
        <v>0.12134457913044985</v>
      </c>
      <c r="U358" s="78" t="e" cm="1">
        <f t="array" ref="U358">_xlfn.IFS(
    FALSE, N("Check if X1 shading is ON"),
    $U$247&lt;&gt;"x", NA(),
    FALSE, N("Check if case is 'LEFT' and x axis value less than z score"),
    AND($F$266 = "LEFT", $S358 &lt; IF($J$266="", 0, $J$266)), $T358,
    FALSE, N("Check if case is 'RIGHT' and x axis value greater than z score"),
    AND($F$266 = "RIGHT", $S358 &gt; IF($J$266="", 0, $J$266)), $T358,
    FALSE, N("Check if case is 'TWO' and both directions"),
    AND(
        $F$266 = "TWO",
        OR($S358 &lt; -ABS($J$266), $S358 &gt; ABS($J$267))
    ), $T358,
    FALSE, N("Default case: Return NA()"),
    TRUE, NA()
)</f>
        <v>#N/A</v>
      </c>
      <c r="V358" s="78" t="e" cm="1">
        <f t="array" ref="V358">_xlfn.IFS(
    FALSE, N("Check if X1 shading is ON"),
    $U$247&lt;&gt;"x", NA(),
    FALSE, N("Check if case is 'LEFT' and x axis value less than z score"),
    AND($F$267 = "LEFT", $S358 &lt; IF($J$267="", 0, $J$267)), $T358,
    FALSE, N("Check if case is 'RIGHT' and x axis value greater than z score"),
    AND($F$267 = "RIGHT", $S358 &gt; IF($J$267="", 0, $J$267)), $T358,
    FALSE, N("Default case: Return NA()"),
    TRUE, NA()
)</f>
        <v>#N/A</v>
      </c>
      <c r="W358" s="78" t="e" cm="1">
        <f t="array" ref="W358">_xlfn.IFS(
    FALSE, N("Check if X1 shading is ON"),
    $W$247&lt;&gt;"x", NA(),
    FALSE, N("Check if case is 'LEFT' and x axis value less than z score"),
    AND($F$270 = "LEFT", $S358 &lt; IF($J$270="", 0, $J$270)), $T358,
    FALSE, N("Check if case is 'RIGHT' and x axis value greater than z score"),
    AND($F$270 = "RIGHT", $S358 &gt; IF($J$270="", 0, $J$270)), $T358,
    FALSE, N("Check if case is 'TWO' and both directions"),
    AND(
        $F$270 = "TWO",
        OR($S358 &lt; -ABS($J$270), $S358 &gt; ABS($J$270))
    ), $T358,
    FALSE, N("Default case: Return NA()"),
    TRUE, NA()
)</f>
        <v>#N/A</v>
      </c>
      <c r="X358" s="30"/>
      <c r="Y358" s="66">
        <v>0.83333333333333093</v>
      </c>
      <c r="Z358" s="66">
        <v>0.22999999999999998</v>
      </c>
      <c r="AA358" s="66">
        <f t="shared" si="158"/>
        <v>0.22999999999999998</v>
      </c>
      <c r="AB358" s="66" t="str">
        <f t="shared" si="159"/>
        <v>x̅</v>
      </c>
      <c r="CA358" s="30"/>
      <c r="CB358" s="26"/>
      <c r="CC358" s="66"/>
      <c r="CD358" s="26">
        <f t="shared" si="180"/>
        <v>-3</v>
      </c>
      <c r="CE358" s="26">
        <f t="shared" ref="CE358:CE364" si="181">CE357</f>
        <v>-0.09</v>
      </c>
      <c r="CF358" s="66">
        <v>-3</v>
      </c>
      <c r="CG358" s="104">
        <f t="shared" ref="CG358:CG364" si="182">CF358*$CE$355</f>
        <v>-1.3447214812253743</v>
      </c>
      <c r="CH358" s="83" t="str">
        <f t="shared" ref="CH358:CH364" si="183">IF($CG$267 = "", "",
    TEXT(CG358,
        IF($CM$271 = 0,
            "+#,##0;-#,##0;0",
            "+#,##0." &amp; REPT("0", $CM$271) &amp; ";-#,##0." &amp; REPT("0", $CM$271) &amp; ";0"
        )
    )
)</f>
        <v>-1.34</v>
      </c>
      <c r="CI358" s="8"/>
      <c r="CJ358" s="30"/>
      <c r="CK358" s="30"/>
      <c r="CL358" s="30"/>
      <c r="CM358" s="30"/>
      <c r="CN358" s="30"/>
      <c r="CO358" s="30"/>
      <c r="CP358" s="30"/>
      <c r="CQ358" s="30"/>
      <c r="CR358" s="38">
        <f t="shared" si="175"/>
        <v>1.4999999999999982</v>
      </c>
      <c r="CS358" s="78">
        <f t="shared" si="173"/>
        <v>0.12893966337578569</v>
      </c>
      <c r="CT358" s="78" t="e" cm="1">
        <f t="array" ref="CT358">_xlfn.IFS(
    FALSE, N("Check if X1 shading is ON"),
    $CT$248&lt;&gt;"x", NA(),
    FALSE, N("Check if case is 'LEFT' and x axis value less than z score"),
    AND($CE$267 = "LEFT", $CR358 &lt; IF($CI$267="", 0, $CI$267)), $CS358,
    FALSE, N("Check if case is 'RIGHT' and x axis value greater than z score"),
    AND($CE$267 = "RIGHT", $CR358 &gt; IF($CI$267="", 0, $CI$267)), $CS358,
    FALSE, N("Check if case is 'TWO' and both directions"),
    AND(
        $CE$267 = "TWO",
        OR($CR358 &lt; -ABS($CI$267), $CR358 &gt; ABS($CI$268))
    ), $CS358,
    FALSE, N("Default case: Return NA()"),
    TRUE, NA()
)</f>
        <v>#N/A</v>
      </c>
      <c r="CU358" s="78" t="e" cm="1">
        <f t="array" ref="CU358">_xlfn.IFS(
    FALSE, N("Check if X1 shading is ON"),
    $CT$248&lt;&gt;"x", NA(),
    FALSE, N("Check if case is 'LEFT' and x axis value less than z score"),
    AND($CE$268 = "LEFT", $CR358 &lt; IF($CI$268="", 0, $CI$268)), $CS358,
    FALSE, N("Check if case is 'RIGHT' and x axis value greater than z score"),
    AND($CE$268 = "RIGHT", $CR358 &gt; IF($CI$268="", 0, $CI$268)), $CS358,
    FALSE, N("Default case: Return NA()"),
    TRUE, NA()
)</f>
        <v>#N/A</v>
      </c>
      <c r="CV358" s="78" t="e" cm="1">
        <f t="array" ref="CV358">_xlfn.IFS(
    FALSE, N("Check if X1 shading is ON"),
    $CV$248&lt;&gt;"x", NA(),
    FALSE, N("Check if case is 'LEFT' and x axis value less than z score"),
    AND($CE$271 = "LEFT", $CR358 &lt; IF($CI$271="", 0, $CI$271)), $CS358,
    FALSE, N("Check if case is 'RIGHT' and x axis value greater than z score"),
    AND($CE$271 = "RIGHT", $CR358 &gt; IF($CI$271="", 0, $CI$271)), $CS358,
    FALSE, N("Check if case is 'TWO' and both directions"),
    AND(
        $CE$271 = "TWO",
        OR($CR358 &lt; -ABS($CI$271), $CR358 &gt; ABS($CI$271))
    ), $CS358,
    FALSE, N("Default case: Return NA()"),
    TRUE, NA()
)</f>
        <v>#N/A</v>
      </c>
      <c r="CW358" s="30"/>
      <c r="CX358" s="66">
        <v>0.66666666666666441</v>
      </c>
      <c r="CY358" s="66">
        <v>0.22999999999999998</v>
      </c>
      <c r="CZ358" s="66">
        <f t="shared" si="160"/>
        <v>0.22999999999999998</v>
      </c>
      <c r="DA358" s="66" t="str">
        <f t="shared" si="161"/>
        <v>x̅</v>
      </c>
    </row>
    <row r="359" spans="1:105" ht="16" x14ac:dyDescent="0.2">
      <c r="A359"/>
      <c r="B359" s="30"/>
      <c r="C359" s="26"/>
      <c r="D359" s="66"/>
      <c r="E359" s="26">
        <f t="shared" si="176"/>
        <v>-1</v>
      </c>
      <c r="F359" s="26">
        <f t="shared" si="177"/>
        <v>-0.09</v>
      </c>
      <c r="G359" s="66">
        <v>-1</v>
      </c>
      <c r="H359" s="104">
        <f t="shared" si="178"/>
        <v>-0.44824049374179142</v>
      </c>
      <c r="I359" s="83" t="str">
        <f t="shared" si="179"/>
        <v>-0.45</v>
      </c>
      <c r="J359" s="8"/>
      <c r="K359" s="30"/>
      <c r="L359" s="30"/>
      <c r="M359" s="30"/>
      <c r="N359" s="30"/>
      <c r="O359" s="30"/>
      <c r="P359" s="30"/>
      <c r="Q359" s="30"/>
      <c r="R359" s="30"/>
      <c r="S359" s="38">
        <f t="shared" si="170"/>
        <v>1.5833333333333317</v>
      </c>
      <c r="T359" s="78">
        <f t="shared" si="168"/>
        <v>0.1140361508211805</v>
      </c>
      <c r="U359" s="78" t="e" cm="1">
        <f t="array" ref="U359">_xlfn.IFS(
    FALSE, N("Check if X1 shading is ON"),
    $U$247&lt;&gt;"x", NA(),
    FALSE, N("Check if case is 'LEFT' and x axis value less than z score"),
    AND($F$266 = "LEFT", $S359 &lt; IF($J$266="", 0, $J$266)), $T359,
    FALSE, N("Check if case is 'RIGHT' and x axis value greater than z score"),
    AND($F$266 = "RIGHT", $S359 &gt; IF($J$266="", 0, $J$266)), $T359,
    FALSE, N("Check if case is 'TWO' and both directions"),
    AND(
        $F$266 = "TWO",
        OR($S359 &lt; -ABS($J$266), $S359 &gt; ABS($J$267))
    ), $T359,
    FALSE, N("Default case: Return NA()"),
    TRUE, NA()
)</f>
        <v>#N/A</v>
      </c>
      <c r="V359" s="78" t="e" cm="1">
        <f t="array" ref="V359">_xlfn.IFS(
    FALSE, N("Check if X1 shading is ON"),
    $U$247&lt;&gt;"x", NA(),
    FALSE, N("Check if case is 'LEFT' and x axis value less than z score"),
    AND($F$267 = "LEFT", $S359 &lt; IF($J$267="", 0, $J$267)), $T359,
    FALSE, N("Check if case is 'RIGHT' and x axis value greater than z score"),
    AND($F$267 = "RIGHT", $S359 &gt; IF($J$267="", 0, $J$267)), $T359,
    FALSE, N("Default case: Return NA()"),
    TRUE, NA()
)</f>
        <v>#N/A</v>
      </c>
      <c r="W359" s="78" t="e" cm="1">
        <f t="array" ref="W359">_xlfn.IFS(
    FALSE, N("Check if X1 shading is ON"),
    $W$247&lt;&gt;"x", NA(),
    FALSE, N("Check if case is 'LEFT' and x axis value less than z score"),
    AND($F$270 = "LEFT", $S359 &lt; IF($J$270="", 0, $J$270)), $T359,
    FALSE, N("Check if case is 'RIGHT' and x axis value greater than z score"),
    AND($F$270 = "RIGHT", $S359 &gt; IF($J$270="", 0, $J$270)), $T359,
    FALSE, N("Check if case is 'TWO' and both directions"),
    AND(
        $F$270 = "TWO",
        OR($S359 &lt; -ABS($J$270), $S359 &gt; ABS($J$270))
    ), $T359,
    FALSE, N("Default case: Return NA()"),
    TRUE, NA()
)</f>
        <v>#N/A</v>
      </c>
      <c r="X359" s="30"/>
      <c r="Y359" s="66">
        <v>-0.83333333333333526</v>
      </c>
      <c r="Z359" s="66">
        <v>0.254</v>
      </c>
      <c r="AA359" s="66">
        <f t="shared" si="158"/>
        <v>0.254</v>
      </c>
      <c r="AB359" s="66" t="str">
        <f t="shared" si="159"/>
        <v>x̅</v>
      </c>
      <c r="CA359" s="30"/>
      <c r="CB359" s="26"/>
      <c r="CC359" s="66"/>
      <c r="CD359" s="26">
        <f t="shared" si="180"/>
        <v>-2</v>
      </c>
      <c r="CE359" s="26">
        <f t="shared" si="181"/>
        <v>-0.09</v>
      </c>
      <c r="CF359" s="66">
        <v>-2</v>
      </c>
      <c r="CG359" s="104">
        <f t="shared" si="182"/>
        <v>-0.89648098748358285</v>
      </c>
      <c r="CH359" s="83" t="str">
        <f t="shared" si="183"/>
        <v>-0.90</v>
      </c>
      <c r="CI359" s="8"/>
      <c r="CJ359" s="30"/>
      <c r="CK359" s="30"/>
      <c r="CL359" s="30"/>
      <c r="CM359" s="30"/>
      <c r="CN359" s="30"/>
      <c r="CO359" s="30"/>
      <c r="CP359" s="30"/>
      <c r="CQ359" s="30"/>
      <c r="CR359" s="38">
        <f t="shared" si="175"/>
        <v>1.541666666666665</v>
      </c>
      <c r="CS359" s="78">
        <f t="shared" si="173"/>
        <v>0.12134457913044985</v>
      </c>
      <c r="CT359" s="78" t="e" cm="1">
        <f t="array" ref="CT359">_xlfn.IFS(
    FALSE, N("Check if X1 shading is ON"),
    $CT$248&lt;&gt;"x", NA(),
    FALSE, N("Check if case is 'LEFT' and x axis value less than z score"),
    AND($CE$267 = "LEFT", $CR359 &lt; IF($CI$267="", 0, $CI$267)), $CS359,
    FALSE, N("Check if case is 'RIGHT' and x axis value greater than z score"),
    AND($CE$267 = "RIGHT", $CR359 &gt; IF($CI$267="", 0, $CI$267)), $CS359,
    FALSE, N("Check if case is 'TWO' and both directions"),
    AND(
        $CE$267 = "TWO",
        OR($CR359 &lt; -ABS($CI$267), $CR359 &gt; ABS($CI$268))
    ), $CS359,
    FALSE, N("Default case: Return NA()"),
    TRUE, NA()
)</f>
        <v>#N/A</v>
      </c>
      <c r="CU359" s="78" t="e" cm="1">
        <f t="array" ref="CU359">_xlfn.IFS(
    FALSE, N("Check if X1 shading is ON"),
    $CT$248&lt;&gt;"x", NA(),
    FALSE, N("Check if case is 'LEFT' and x axis value less than z score"),
    AND($CE$268 = "LEFT", $CR359 &lt; IF($CI$268="", 0, $CI$268)), $CS359,
    FALSE, N("Check if case is 'RIGHT' and x axis value greater than z score"),
    AND($CE$268 = "RIGHT", $CR359 &gt; IF($CI$268="", 0, $CI$268)), $CS359,
    FALSE, N("Default case: Return NA()"),
    TRUE, NA()
)</f>
        <v>#N/A</v>
      </c>
      <c r="CV359" s="78" t="e" cm="1">
        <f t="array" ref="CV359">_xlfn.IFS(
    FALSE, N("Check if X1 shading is ON"),
    $CV$248&lt;&gt;"x", NA(),
    FALSE, N("Check if case is 'LEFT' and x axis value less than z score"),
    AND($CE$271 = "LEFT", $CR359 &lt; IF($CI$271="", 0, $CI$271)), $CS359,
    FALSE, N("Check if case is 'RIGHT' and x axis value greater than z score"),
    AND($CE$271 = "RIGHT", $CR359 &gt; IF($CI$271="", 0, $CI$271)), $CS359,
    FALSE, N("Check if case is 'TWO' and both directions"),
    AND(
        $CE$271 = "TWO",
        OR($CR359 &lt; -ABS($CI$271), $CR359 &gt; ABS($CI$271))
    ), $CS359,
    FALSE, N("Default case: Return NA()"),
    TRUE, NA()
)</f>
        <v>#N/A</v>
      </c>
      <c r="CW359" s="30"/>
      <c r="CX359" s="66">
        <v>0.83333333333333093</v>
      </c>
      <c r="CY359" s="66">
        <v>0.22999999999999998</v>
      </c>
      <c r="CZ359" s="66">
        <f t="shared" si="160"/>
        <v>0.22999999999999998</v>
      </c>
      <c r="DA359" s="66" t="str">
        <f t="shared" si="161"/>
        <v>x̅</v>
      </c>
    </row>
    <row r="360" spans="1:105" ht="16" x14ac:dyDescent="0.2">
      <c r="A360"/>
      <c r="B360" s="30"/>
      <c r="C360" s="26"/>
      <c r="D360" s="66"/>
      <c r="E360" s="26">
        <f t="shared" si="176"/>
        <v>0</v>
      </c>
      <c r="F360" s="26">
        <f t="shared" si="177"/>
        <v>-0.09</v>
      </c>
      <c r="G360" s="100">
        <v>0</v>
      </c>
      <c r="H360" s="104">
        <f t="shared" si="178"/>
        <v>0</v>
      </c>
      <c r="I360" s="83" t="str">
        <f t="shared" si="179"/>
        <v>0</v>
      </c>
      <c r="J360" s="8"/>
      <c r="K360" s="30"/>
      <c r="L360" s="30"/>
      <c r="M360" s="30"/>
      <c r="N360" s="30"/>
      <c r="O360" s="30"/>
      <c r="P360" s="30"/>
      <c r="Q360" s="30"/>
      <c r="R360" s="30"/>
      <c r="S360" s="38">
        <f t="shared" si="170"/>
        <v>1.6249999999999984</v>
      </c>
      <c r="T360" s="78">
        <f t="shared" si="168"/>
        <v>0.10701904071054189</v>
      </c>
      <c r="U360" s="78" t="e" cm="1">
        <f t="array" ref="U360">_xlfn.IFS(
    FALSE, N("Check if X1 shading is ON"),
    $U$247&lt;&gt;"x", NA(),
    FALSE, N("Check if case is 'LEFT' and x axis value less than z score"),
    AND($F$266 = "LEFT", $S360 &lt; IF($J$266="", 0, $J$266)), $T360,
    FALSE, N("Check if case is 'RIGHT' and x axis value greater than z score"),
    AND($F$266 = "RIGHT", $S360 &gt; IF($J$266="", 0, $J$266)), $T360,
    FALSE, N("Check if case is 'TWO' and both directions"),
    AND(
        $F$266 = "TWO",
        OR($S360 &lt; -ABS($J$266), $S360 &gt; ABS($J$267))
    ), $T360,
    FALSE, N("Default case: Return NA()"),
    TRUE, NA()
)</f>
        <v>#N/A</v>
      </c>
      <c r="V360" s="78" t="e" cm="1">
        <f t="array" ref="V360">_xlfn.IFS(
    FALSE, N("Check if X1 shading is ON"),
    $U$247&lt;&gt;"x", NA(),
    FALSE, N("Check if case is 'LEFT' and x axis value less than z score"),
    AND($F$267 = "LEFT", $S360 &lt; IF($J$267="", 0, $J$267)), $T360,
    FALSE, N("Check if case is 'RIGHT' and x axis value greater than z score"),
    AND($F$267 = "RIGHT", $S360 &gt; IF($J$267="", 0, $J$267)), $T360,
    FALSE, N("Default case: Return NA()"),
    TRUE, NA()
)</f>
        <v>#N/A</v>
      </c>
      <c r="W360" s="78" t="e" cm="1">
        <f t="array" ref="W360">_xlfn.IFS(
    FALSE, N("Check if X1 shading is ON"),
    $W$247&lt;&gt;"x", NA(),
    FALSE, N("Check if case is 'LEFT' and x axis value less than z score"),
    AND($F$270 = "LEFT", $S360 &lt; IF($J$270="", 0, $J$270)), $T360,
    FALSE, N("Check if case is 'RIGHT' and x axis value greater than z score"),
    AND($F$270 = "RIGHT", $S360 &gt; IF($J$270="", 0, $J$270)), $T360,
    FALSE, N("Check if case is 'TWO' and both directions"),
    AND(
        $F$270 = "TWO",
        OR($S360 &lt; -ABS($J$270), $S360 &gt; ABS($J$270))
    ), $T360,
    FALSE, N("Default case: Return NA()"),
    TRUE, NA()
)</f>
        <v>#N/A</v>
      </c>
      <c r="X360" s="30"/>
      <c r="Y360" s="66">
        <v>-0.66666666666666874</v>
      </c>
      <c r="Z360" s="66">
        <v>0.254</v>
      </c>
      <c r="AA360" s="66">
        <f t="shared" si="158"/>
        <v>0.254</v>
      </c>
      <c r="AB360" s="66" t="str">
        <f t="shared" si="159"/>
        <v>x̅</v>
      </c>
      <c r="CA360" s="30"/>
      <c r="CB360" s="26"/>
      <c r="CC360" s="66"/>
      <c r="CD360" s="26">
        <f t="shared" si="180"/>
        <v>-1</v>
      </c>
      <c r="CE360" s="26">
        <f t="shared" si="181"/>
        <v>-0.09</v>
      </c>
      <c r="CF360" s="66">
        <v>-1</v>
      </c>
      <c r="CG360" s="104">
        <f t="shared" si="182"/>
        <v>-0.44824049374179142</v>
      </c>
      <c r="CH360" s="83" t="str">
        <f t="shared" si="183"/>
        <v>-0.45</v>
      </c>
      <c r="CI360" s="8"/>
      <c r="CJ360" s="30"/>
      <c r="CK360" s="30"/>
      <c r="CL360" s="30"/>
      <c r="CM360" s="30"/>
      <c r="CN360" s="30"/>
      <c r="CO360" s="30"/>
      <c r="CP360" s="30"/>
      <c r="CQ360" s="30"/>
      <c r="CR360" s="38">
        <f t="shared" si="175"/>
        <v>1.5833333333333317</v>
      </c>
      <c r="CS360" s="78">
        <f t="shared" si="173"/>
        <v>0.1140361508211805</v>
      </c>
      <c r="CT360" s="78" t="e" cm="1">
        <f t="array" ref="CT360">_xlfn.IFS(
    FALSE, N("Check if X1 shading is ON"),
    $CT$248&lt;&gt;"x", NA(),
    FALSE, N("Check if case is 'LEFT' and x axis value less than z score"),
    AND($CE$267 = "LEFT", $CR360 &lt; IF($CI$267="", 0, $CI$267)), $CS360,
    FALSE, N("Check if case is 'RIGHT' and x axis value greater than z score"),
    AND($CE$267 = "RIGHT", $CR360 &gt; IF($CI$267="", 0, $CI$267)), $CS360,
    FALSE, N("Check if case is 'TWO' and both directions"),
    AND(
        $CE$267 = "TWO",
        OR($CR360 &lt; -ABS($CI$267), $CR360 &gt; ABS($CI$268))
    ), $CS360,
    FALSE, N("Default case: Return NA()"),
    TRUE, NA()
)</f>
        <v>#N/A</v>
      </c>
      <c r="CU360" s="78" t="e" cm="1">
        <f t="array" ref="CU360">_xlfn.IFS(
    FALSE, N("Check if X1 shading is ON"),
    $CT$248&lt;&gt;"x", NA(),
    FALSE, N("Check if case is 'LEFT' and x axis value less than z score"),
    AND($CE$268 = "LEFT", $CR360 &lt; IF($CI$268="", 0, $CI$268)), $CS360,
    FALSE, N("Check if case is 'RIGHT' and x axis value greater than z score"),
    AND($CE$268 = "RIGHT", $CR360 &gt; IF($CI$268="", 0, $CI$268)), $CS360,
    FALSE, N("Default case: Return NA()"),
    TRUE, NA()
)</f>
        <v>#N/A</v>
      </c>
      <c r="CV360" s="78" t="e" cm="1">
        <f t="array" ref="CV360">_xlfn.IFS(
    FALSE, N("Check if X1 shading is ON"),
    $CV$248&lt;&gt;"x", NA(),
    FALSE, N("Check if case is 'LEFT' and x axis value less than z score"),
    AND($CE$271 = "LEFT", $CR360 &lt; IF($CI$271="", 0, $CI$271)), $CS360,
    FALSE, N("Check if case is 'RIGHT' and x axis value greater than z score"),
    AND($CE$271 = "RIGHT", $CR360 &gt; IF($CI$271="", 0, $CI$271)), $CS360,
    FALSE, N("Check if case is 'TWO' and both directions"),
    AND(
        $CE$271 = "TWO",
        OR($CR360 &lt; -ABS($CI$271), $CR360 &gt; ABS($CI$271))
    ), $CS360,
    FALSE, N("Default case: Return NA()"),
    TRUE, NA()
)</f>
        <v>#N/A</v>
      </c>
      <c r="CW360" s="30"/>
      <c r="CX360" s="66">
        <v>-0.83333333333333526</v>
      </c>
      <c r="CY360" s="66">
        <v>0.254</v>
      </c>
      <c r="CZ360" s="66">
        <f t="shared" si="160"/>
        <v>0.254</v>
      </c>
      <c r="DA360" s="66" t="str">
        <f t="shared" si="161"/>
        <v>x̅</v>
      </c>
    </row>
    <row r="361" spans="1:105" ht="16" x14ac:dyDescent="0.2">
      <c r="A361"/>
      <c r="B361" s="30"/>
      <c r="C361" s="26"/>
      <c r="D361" s="66"/>
      <c r="E361" s="26">
        <f t="shared" si="176"/>
        <v>1</v>
      </c>
      <c r="F361" s="26">
        <f t="shared" si="177"/>
        <v>-0.09</v>
      </c>
      <c r="G361" s="100">
        <v>1</v>
      </c>
      <c r="H361" s="104">
        <f t="shared" si="178"/>
        <v>0.44824049374179142</v>
      </c>
      <c r="I361" s="83" t="str">
        <f t="shared" si="179"/>
        <v>+0.45</v>
      </c>
      <c r="J361" s="8"/>
      <c r="K361" s="30"/>
      <c r="L361" s="30"/>
      <c r="M361" s="30"/>
      <c r="N361" s="30"/>
      <c r="O361" s="30"/>
      <c r="P361" s="30"/>
      <c r="Q361" s="30"/>
      <c r="R361" s="30"/>
      <c r="S361" s="38">
        <f t="shared" si="170"/>
        <v>1.6666666666666652</v>
      </c>
      <c r="T361" s="78">
        <f t="shared" si="168"/>
        <v>0.10029608984947837</v>
      </c>
      <c r="U361" s="78" t="e" cm="1">
        <f t="array" ref="U361">_xlfn.IFS(
    FALSE, N("Check if X1 shading is ON"),
    $U$247&lt;&gt;"x", NA(),
    FALSE, N("Check if case is 'LEFT' and x axis value less than z score"),
    AND($F$266 = "LEFT", $S361 &lt; IF($J$266="", 0, $J$266)), $T361,
    FALSE, N("Check if case is 'RIGHT' and x axis value greater than z score"),
    AND($F$266 = "RIGHT", $S361 &gt; IF($J$266="", 0, $J$266)), $T361,
    FALSE, N("Check if case is 'TWO' and both directions"),
    AND(
        $F$266 = "TWO",
        OR($S361 &lt; -ABS($J$266), $S361 &gt; ABS($J$267))
    ), $T361,
    FALSE, N("Default case: Return NA()"),
    TRUE, NA()
)</f>
        <v>#N/A</v>
      </c>
      <c r="V361" s="78" t="e" cm="1">
        <f t="array" ref="V361">_xlfn.IFS(
    FALSE, N("Check if X1 shading is ON"),
    $U$247&lt;&gt;"x", NA(),
    FALSE, N("Check if case is 'LEFT' and x axis value less than z score"),
    AND($F$267 = "LEFT", $S361 &lt; IF($J$267="", 0, $J$267)), $T361,
    FALSE, N("Check if case is 'RIGHT' and x axis value greater than z score"),
    AND($F$267 = "RIGHT", $S361 &gt; IF($J$267="", 0, $J$267)), $T361,
    FALSE, N("Default case: Return NA()"),
    TRUE, NA()
)</f>
        <v>#N/A</v>
      </c>
      <c r="W361" s="78" t="e" cm="1">
        <f t="array" ref="W361">_xlfn.IFS(
    FALSE, N("Check if X1 shading is ON"),
    $W$247&lt;&gt;"x", NA(),
    FALSE, N("Check if case is 'LEFT' and x axis value less than z score"),
    AND($F$270 = "LEFT", $S361 &lt; IF($J$270="", 0, $J$270)), $T361,
    FALSE, N("Check if case is 'RIGHT' and x axis value greater than z score"),
    AND($F$270 = "RIGHT", $S361 &gt; IF($J$270="", 0, $J$270)), $T361,
    FALSE, N("Check if case is 'TWO' and both directions"),
    AND(
        $F$270 = "TWO",
        OR($S361 &lt; -ABS($J$270), $S361 &gt; ABS($J$270))
    ), $T361,
    FALSE, N("Default case: Return NA()"),
    TRUE, NA()
)</f>
        <v>#N/A</v>
      </c>
      <c r="X361" s="30"/>
      <c r="Y361" s="66">
        <v>-0.50000000000000222</v>
      </c>
      <c r="Z361" s="66">
        <v>0.254</v>
      </c>
      <c r="AA361" s="66">
        <f t="shared" si="158"/>
        <v>0.254</v>
      </c>
      <c r="AB361" s="66" t="str">
        <f t="shared" si="159"/>
        <v>x̅</v>
      </c>
      <c r="CA361" s="30"/>
      <c r="CB361" s="26"/>
      <c r="CC361" s="66"/>
      <c r="CD361" s="26">
        <f t="shared" si="180"/>
        <v>0</v>
      </c>
      <c r="CE361" s="26">
        <f t="shared" si="181"/>
        <v>-0.09</v>
      </c>
      <c r="CF361" s="100">
        <v>0</v>
      </c>
      <c r="CG361" s="104">
        <f t="shared" si="182"/>
        <v>0</v>
      </c>
      <c r="CH361" s="83" t="str">
        <f t="shared" si="183"/>
        <v>0</v>
      </c>
      <c r="CI361" s="8"/>
      <c r="CJ361" s="30"/>
      <c r="CK361" s="30"/>
      <c r="CL361" s="30"/>
      <c r="CM361" s="30"/>
      <c r="CN361" s="30"/>
      <c r="CO361" s="30"/>
      <c r="CP361" s="30"/>
      <c r="CQ361" s="30"/>
      <c r="CR361" s="38">
        <f t="shared" si="175"/>
        <v>1.6249999999999984</v>
      </c>
      <c r="CS361" s="78">
        <f t="shared" si="173"/>
        <v>0.10701904071054189</v>
      </c>
      <c r="CT361" s="78" t="e" cm="1">
        <f t="array" ref="CT361">_xlfn.IFS(
    FALSE, N("Check if X1 shading is ON"),
    $CT$248&lt;&gt;"x", NA(),
    FALSE, N("Check if case is 'LEFT' and x axis value less than z score"),
    AND($CE$267 = "LEFT", $CR361 &lt; IF($CI$267="", 0, $CI$267)), $CS361,
    FALSE, N("Check if case is 'RIGHT' and x axis value greater than z score"),
    AND($CE$267 = "RIGHT", $CR361 &gt; IF($CI$267="", 0, $CI$267)), $CS361,
    FALSE, N("Check if case is 'TWO' and both directions"),
    AND(
        $CE$267 = "TWO",
        OR($CR361 &lt; -ABS($CI$267), $CR361 &gt; ABS($CI$268))
    ), $CS361,
    FALSE, N("Default case: Return NA()"),
    TRUE, NA()
)</f>
        <v>#N/A</v>
      </c>
      <c r="CU361" s="78" t="e" cm="1">
        <f t="array" ref="CU361">_xlfn.IFS(
    FALSE, N("Check if X1 shading is ON"),
    $CT$248&lt;&gt;"x", NA(),
    FALSE, N("Check if case is 'LEFT' and x axis value less than z score"),
    AND($CE$268 = "LEFT", $CR361 &lt; IF($CI$268="", 0, $CI$268)), $CS361,
    FALSE, N("Check if case is 'RIGHT' and x axis value greater than z score"),
    AND($CE$268 = "RIGHT", $CR361 &gt; IF($CI$268="", 0, $CI$268)), $CS361,
    FALSE, N("Default case: Return NA()"),
    TRUE, NA()
)</f>
        <v>#N/A</v>
      </c>
      <c r="CV361" s="78" t="e" cm="1">
        <f t="array" ref="CV361">_xlfn.IFS(
    FALSE, N("Check if X1 shading is ON"),
    $CV$248&lt;&gt;"x", NA(),
    FALSE, N("Check if case is 'LEFT' and x axis value less than z score"),
    AND($CE$271 = "LEFT", $CR361 &lt; IF($CI$271="", 0, $CI$271)), $CS361,
    FALSE, N("Check if case is 'RIGHT' and x axis value greater than z score"),
    AND($CE$271 = "RIGHT", $CR361 &gt; IF($CI$271="", 0, $CI$271)), $CS361,
    FALSE, N("Check if case is 'TWO' and both directions"),
    AND(
        $CE$271 = "TWO",
        OR($CR361 &lt; -ABS($CI$271), $CR361 &gt; ABS($CI$271))
    ), $CS361,
    FALSE, N("Default case: Return NA()"),
    TRUE, NA()
)</f>
        <v>#N/A</v>
      </c>
      <c r="CW361" s="30"/>
      <c r="CX361" s="66">
        <v>-0.66666666666666874</v>
      </c>
      <c r="CY361" s="66">
        <v>0.254</v>
      </c>
      <c r="CZ361" s="66">
        <f t="shared" si="160"/>
        <v>0.254</v>
      </c>
      <c r="DA361" s="66" t="str">
        <f t="shared" si="161"/>
        <v>x̅</v>
      </c>
    </row>
    <row r="362" spans="1:105" ht="16" x14ac:dyDescent="0.2">
      <c r="A362"/>
      <c r="B362" s="30"/>
      <c r="C362" s="26"/>
      <c r="D362" s="66"/>
      <c r="E362" s="26">
        <f t="shared" si="176"/>
        <v>2</v>
      </c>
      <c r="F362" s="26">
        <f t="shared" si="177"/>
        <v>-0.09</v>
      </c>
      <c r="G362" s="100">
        <v>2</v>
      </c>
      <c r="H362" s="104">
        <f t="shared" si="178"/>
        <v>0.89648098748358285</v>
      </c>
      <c r="I362" s="83" t="str">
        <f t="shared" si="179"/>
        <v>+0.90</v>
      </c>
      <c r="J362" s="8"/>
      <c r="K362" s="30"/>
      <c r="L362" s="30"/>
      <c r="M362" s="30"/>
      <c r="N362" s="30"/>
      <c r="O362" s="30"/>
      <c r="P362" s="30"/>
      <c r="Q362" s="30"/>
      <c r="R362" s="30"/>
      <c r="S362" s="38">
        <f t="shared" si="170"/>
        <v>1.7083333333333319</v>
      </c>
      <c r="T362" s="78">
        <f t="shared" si="168"/>
        <v>9.3868438952044511E-2</v>
      </c>
      <c r="U362" s="78" t="e" cm="1">
        <f t="array" ref="U362">_xlfn.IFS(
    FALSE, N("Check if X1 shading is ON"),
    $U$247&lt;&gt;"x", NA(),
    FALSE, N("Check if case is 'LEFT' and x axis value less than z score"),
    AND($F$266 = "LEFT", $S362 &lt; IF($J$266="", 0, $J$266)), $T362,
    FALSE, N("Check if case is 'RIGHT' and x axis value greater than z score"),
    AND($F$266 = "RIGHT", $S362 &gt; IF($J$266="", 0, $J$266)), $T362,
    FALSE, N("Check if case is 'TWO' and both directions"),
    AND(
        $F$266 = "TWO",
        OR($S362 &lt; -ABS($J$266), $S362 &gt; ABS($J$267))
    ), $T362,
    FALSE, N("Default case: Return NA()"),
    TRUE, NA()
)</f>
        <v>#N/A</v>
      </c>
      <c r="V362" s="78" t="e" cm="1">
        <f t="array" ref="V362">_xlfn.IFS(
    FALSE, N("Check if X1 shading is ON"),
    $U$247&lt;&gt;"x", NA(),
    FALSE, N("Check if case is 'LEFT' and x axis value less than z score"),
    AND($F$267 = "LEFT", $S362 &lt; IF($J$267="", 0, $J$267)), $T362,
    FALSE, N("Check if case is 'RIGHT' and x axis value greater than z score"),
    AND($F$267 = "RIGHT", $S362 &gt; IF($J$267="", 0, $J$267)), $T362,
    FALSE, N("Default case: Return NA()"),
    TRUE, NA()
)</f>
        <v>#N/A</v>
      </c>
      <c r="W362" s="78" t="e" cm="1">
        <f t="array" ref="W362">_xlfn.IFS(
    FALSE, N("Check if X1 shading is ON"),
    $W$247&lt;&gt;"x", NA(),
    FALSE, N("Check if case is 'LEFT' and x axis value less than z score"),
    AND($F$270 = "LEFT", $S362 &lt; IF($J$270="", 0, $J$270)), $T362,
    FALSE, N("Check if case is 'RIGHT' and x axis value greater than z score"),
    AND($F$270 = "RIGHT", $S362 &gt; IF($J$270="", 0, $J$270)), $T362,
    FALSE, N("Check if case is 'TWO' and both directions"),
    AND(
        $F$270 = "TWO",
        OR($S362 &lt; -ABS($J$270), $S362 &gt; ABS($J$270))
    ), $T362,
    FALSE, N("Default case: Return NA()"),
    TRUE, NA()
)</f>
        <v>#N/A</v>
      </c>
      <c r="X362" s="30"/>
      <c r="Y362" s="66">
        <v>-0.33333333333333548</v>
      </c>
      <c r="Z362" s="66">
        <v>0.254</v>
      </c>
      <c r="AA362" s="66">
        <f t="shared" si="158"/>
        <v>0.254</v>
      </c>
      <c r="AB362" s="66" t="str">
        <f t="shared" si="159"/>
        <v>x̅</v>
      </c>
      <c r="CA362" s="30"/>
      <c r="CB362" s="26"/>
      <c r="CC362" s="66"/>
      <c r="CD362" s="26">
        <f t="shared" si="180"/>
        <v>1</v>
      </c>
      <c r="CE362" s="26">
        <f t="shared" si="181"/>
        <v>-0.09</v>
      </c>
      <c r="CF362" s="100">
        <v>1</v>
      </c>
      <c r="CG362" s="104">
        <f t="shared" si="182"/>
        <v>0.44824049374179142</v>
      </c>
      <c r="CH362" s="83" t="str">
        <f t="shared" si="183"/>
        <v>+0.45</v>
      </c>
      <c r="CI362" s="8"/>
      <c r="CJ362" s="30"/>
      <c r="CK362" s="30"/>
      <c r="CL362" s="30"/>
      <c r="CM362" s="30"/>
      <c r="CN362" s="30"/>
      <c r="CO362" s="30"/>
      <c r="CP362" s="30"/>
      <c r="CQ362" s="30"/>
      <c r="CR362" s="38">
        <f t="shared" si="175"/>
        <v>1.6666666666666652</v>
      </c>
      <c r="CS362" s="78">
        <f t="shared" si="173"/>
        <v>0.10029608984947837</v>
      </c>
      <c r="CT362" s="78" t="e" cm="1">
        <f t="array" ref="CT362">_xlfn.IFS(
    FALSE, N("Check if X1 shading is ON"),
    $CT$248&lt;&gt;"x", NA(),
    FALSE, N("Check if case is 'LEFT' and x axis value less than z score"),
    AND($CE$267 = "LEFT", $CR362 &lt; IF($CI$267="", 0, $CI$267)), $CS362,
    FALSE, N("Check if case is 'RIGHT' and x axis value greater than z score"),
    AND($CE$267 = "RIGHT", $CR362 &gt; IF($CI$267="", 0, $CI$267)), $CS362,
    FALSE, N("Check if case is 'TWO' and both directions"),
    AND(
        $CE$267 = "TWO",
        OR($CR362 &lt; -ABS($CI$267), $CR362 &gt; ABS($CI$268))
    ), $CS362,
    FALSE, N("Default case: Return NA()"),
    TRUE, NA()
)</f>
        <v>#N/A</v>
      </c>
      <c r="CU362" s="78" t="e" cm="1">
        <f t="array" ref="CU362">_xlfn.IFS(
    FALSE, N("Check if X1 shading is ON"),
    $CT$248&lt;&gt;"x", NA(),
    FALSE, N("Check if case is 'LEFT' and x axis value less than z score"),
    AND($CE$268 = "LEFT", $CR362 &lt; IF($CI$268="", 0, $CI$268)), $CS362,
    FALSE, N("Check if case is 'RIGHT' and x axis value greater than z score"),
    AND($CE$268 = "RIGHT", $CR362 &gt; IF($CI$268="", 0, $CI$268)), $CS362,
    FALSE, N("Default case: Return NA()"),
    TRUE, NA()
)</f>
        <v>#N/A</v>
      </c>
      <c r="CV362" s="78" t="e" cm="1">
        <f t="array" ref="CV362">_xlfn.IFS(
    FALSE, N("Check if X1 shading is ON"),
    $CV$248&lt;&gt;"x", NA(),
    FALSE, N("Check if case is 'LEFT' and x axis value less than z score"),
    AND($CE$271 = "LEFT", $CR362 &lt; IF($CI$271="", 0, $CI$271)), $CS362,
    FALSE, N("Check if case is 'RIGHT' and x axis value greater than z score"),
    AND($CE$271 = "RIGHT", $CR362 &gt; IF($CI$271="", 0, $CI$271)), $CS362,
    FALSE, N("Check if case is 'TWO' and both directions"),
    AND(
        $CE$271 = "TWO",
        OR($CR362 &lt; -ABS($CI$271), $CR362 &gt; ABS($CI$271))
    ), $CS362,
    FALSE, N("Default case: Return NA()"),
    TRUE, NA()
)</f>
        <v>#N/A</v>
      </c>
      <c r="CW362" s="30"/>
      <c r="CX362" s="66">
        <v>-0.50000000000000222</v>
      </c>
      <c r="CY362" s="66">
        <v>0.254</v>
      </c>
      <c r="CZ362" s="66">
        <f t="shared" si="160"/>
        <v>0.254</v>
      </c>
      <c r="DA362" s="66" t="str">
        <f t="shared" si="161"/>
        <v>x̅</v>
      </c>
    </row>
    <row r="363" spans="1:105" ht="16" x14ac:dyDescent="0.2">
      <c r="A363"/>
      <c r="B363" s="30"/>
      <c r="C363" s="26"/>
      <c r="D363" s="66"/>
      <c r="E363" s="26">
        <f t="shared" si="176"/>
        <v>3</v>
      </c>
      <c r="F363" s="26">
        <f t="shared" si="177"/>
        <v>-0.09</v>
      </c>
      <c r="G363" s="100">
        <v>3</v>
      </c>
      <c r="H363" s="104">
        <f t="shared" si="178"/>
        <v>1.3447214812253743</v>
      </c>
      <c r="I363" s="83" t="str">
        <f t="shared" si="179"/>
        <v>+1.34</v>
      </c>
      <c r="J363" s="30"/>
      <c r="K363" s="30"/>
      <c r="L363" s="30"/>
      <c r="M363" s="30"/>
      <c r="N363" s="30"/>
      <c r="O363" s="30"/>
      <c r="P363" s="30"/>
      <c r="Q363" s="30"/>
      <c r="R363" s="30"/>
      <c r="S363" s="38">
        <f t="shared" si="170"/>
        <v>1.7499999999999987</v>
      </c>
      <c r="T363" s="78">
        <f t="shared" si="168"/>
        <v>8.773565453914281E-2</v>
      </c>
      <c r="U363" s="78" t="e" cm="1">
        <f t="array" ref="U363">_xlfn.IFS(
    FALSE, N("Check if X1 shading is ON"),
    $U$247&lt;&gt;"x", NA(),
    FALSE, N("Check if case is 'LEFT' and x axis value less than z score"),
    AND($F$266 = "LEFT", $S363 &lt; IF($J$266="", 0, $J$266)), $T363,
    FALSE, N("Check if case is 'RIGHT' and x axis value greater than z score"),
    AND($F$266 = "RIGHT", $S363 &gt; IF($J$266="", 0, $J$266)), $T363,
    FALSE, N("Check if case is 'TWO' and both directions"),
    AND(
        $F$266 = "TWO",
        OR($S363 &lt; -ABS($J$266), $S363 &gt; ABS($J$267))
    ), $T363,
    FALSE, N("Default case: Return NA()"),
    TRUE, NA()
)</f>
        <v>#N/A</v>
      </c>
      <c r="V363" s="78" t="e" cm="1">
        <f t="array" ref="V363">_xlfn.IFS(
    FALSE, N("Check if X1 shading is ON"),
    $U$247&lt;&gt;"x", NA(),
    FALSE, N("Check if case is 'LEFT' and x axis value less than z score"),
    AND($F$267 = "LEFT", $S363 &lt; IF($J$267="", 0, $J$267)), $T363,
    FALSE, N("Check if case is 'RIGHT' and x axis value greater than z score"),
    AND($F$267 = "RIGHT", $S363 &gt; IF($J$267="", 0, $J$267)), $T363,
    FALSE, N("Default case: Return NA()"),
    TRUE, NA()
)</f>
        <v>#N/A</v>
      </c>
      <c r="W363" s="78" t="e" cm="1">
        <f t="array" ref="W363">_xlfn.IFS(
    FALSE, N("Check if X1 shading is ON"),
    $W$247&lt;&gt;"x", NA(),
    FALSE, N("Check if case is 'LEFT' and x axis value less than z score"),
    AND($F$270 = "LEFT", $S363 &lt; IF($J$270="", 0, $J$270)), $T363,
    FALSE, N("Check if case is 'RIGHT' and x axis value greater than z score"),
    AND($F$270 = "RIGHT", $S363 &gt; IF($J$270="", 0, $J$270)), $T363,
    FALSE, N("Check if case is 'TWO' and both directions"),
    AND(
        $F$270 = "TWO",
        OR($S363 &lt; -ABS($J$270), $S363 &gt; ABS($J$270))
    ), $T363,
    FALSE, N("Default case: Return NA()"),
    TRUE, NA()
)</f>
        <v>#N/A</v>
      </c>
      <c r="X363" s="30"/>
      <c r="Y363" s="66">
        <v>-0.16666666666666879</v>
      </c>
      <c r="Z363" s="66">
        <v>0.254</v>
      </c>
      <c r="AA363" s="66">
        <f t="shared" ref="AA363:AA394" si="184">IF($AA$201="x",Z363,NA())</f>
        <v>0.254</v>
      </c>
      <c r="AB363" s="66" t="str">
        <f t="shared" ref="AB363:AB396" si="185">IF($I$265="","",$I$265)</f>
        <v>x̅</v>
      </c>
      <c r="CA363" s="30"/>
      <c r="CB363" s="26"/>
      <c r="CC363" s="66"/>
      <c r="CD363" s="26">
        <f t="shared" si="180"/>
        <v>2</v>
      </c>
      <c r="CE363" s="26">
        <f t="shared" si="181"/>
        <v>-0.09</v>
      </c>
      <c r="CF363" s="100">
        <v>2</v>
      </c>
      <c r="CG363" s="104">
        <f t="shared" si="182"/>
        <v>0.89648098748358285</v>
      </c>
      <c r="CH363" s="83" t="str">
        <f t="shared" si="183"/>
        <v>+0.90</v>
      </c>
      <c r="CI363" s="8"/>
      <c r="CJ363" s="30"/>
      <c r="CK363" s="30"/>
      <c r="CL363" s="30"/>
      <c r="CM363" s="30"/>
      <c r="CN363" s="30"/>
      <c r="CO363" s="30"/>
      <c r="CP363" s="30"/>
      <c r="CQ363" s="30"/>
      <c r="CR363" s="38">
        <f t="shared" si="175"/>
        <v>1.7083333333333319</v>
      </c>
      <c r="CS363" s="78">
        <f t="shared" si="173"/>
        <v>9.3868438952044511E-2</v>
      </c>
      <c r="CT363" s="78" t="e" cm="1">
        <f t="array" ref="CT363">_xlfn.IFS(
    FALSE, N("Check if X1 shading is ON"),
    $CT$248&lt;&gt;"x", NA(),
    FALSE, N("Check if case is 'LEFT' and x axis value less than z score"),
    AND($CE$267 = "LEFT", $CR363 &lt; IF($CI$267="", 0, $CI$267)), $CS363,
    FALSE, N("Check if case is 'RIGHT' and x axis value greater than z score"),
    AND($CE$267 = "RIGHT", $CR363 &gt; IF($CI$267="", 0, $CI$267)), $CS363,
    FALSE, N("Check if case is 'TWO' and both directions"),
    AND(
        $CE$267 = "TWO",
        OR($CR363 &lt; -ABS($CI$267), $CR363 &gt; ABS($CI$268))
    ), $CS363,
    FALSE, N("Default case: Return NA()"),
    TRUE, NA()
)</f>
        <v>#N/A</v>
      </c>
      <c r="CU363" s="78" t="e" cm="1">
        <f t="array" ref="CU363">_xlfn.IFS(
    FALSE, N("Check if X1 shading is ON"),
    $CT$248&lt;&gt;"x", NA(),
    FALSE, N("Check if case is 'LEFT' and x axis value less than z score"),
    AND($CE$268 = "LEFT", $CR363 &lt; IF($CI$268="", 0, $CI$268)), $CS363,
    FALSE, N("Check if case is 'RIGHT' and x axis value greater than z score"),
    AND($CE$268 = "RIGHT", $CR363 &gt; IF($CI$268="", 0, $CI$268)), $CS363,
    FALSE, N("Default case: Return NA()"),
    TRUE, NA()
)</f>
        <v>#N/A</v>
      </c>
      <c r="CV363" s="78" t="e" cm="1">
        <f t="array" ref="CV363">_xlfn.IFS(
    FALSE, N("Check if X1 shading is ON"),
    $CV$248&lt;&gt;"x", NA(),
    FALSE, N("Check if case is 'LEFT' and x axis value less than z score"),
    AND($CE$271 = "LEFT", $CR363 &lt; IF($CI$271="", 0, $CI$271)), $CS363,
    FALSE, N("Check if case is 'RIGHT' and x axis value greater than z score"),
    AND($CE$271 = "RIGHT", $CR363 &gt; IF($CI$271="", 0, $CI$271)), $CS363,
    FALSE, N("Check if case is 'TWO' and both directions"),
    AND(
        $CE$271 = "TWO",
        OR($CR363 &lt; -ABS($CI$271), $CR363 &gt; ABS($CI$271))
    ), $CS363,
    FALSE, N("Default case: Return NA()"),
    TRUE, NA()
)</f>
        <v>#N/A</v>
      </c>
      <c r="CW363" s="30"/>
      <c r="CX363" s="66">
        <v>-0.33333333333333548</v>
      </c>
      <c r="CY363" s="66">
        <v>0.254</v>
      </c>
      <c r="CZ363" s="66">
        <f t="shared" si="160"/>
        <v>0.254</v>
      </c>
      <c r="DA363" s="66" t="str">
        <f t="shared" si="161"/>
        <v>x̅</v>
      </c>
    </row>
    <row r="364" spans="1:105" ht="19" x14ac:dyDescent="0.25">
      <c r="A364"/>
      <c r="B364" s="30"/>
      <c r="C364" s="77" t="s">
        <v>88</v>
      </c>
      <c r="D364" s="66"/>
      <c r="E364" s="66"/>
      <c r="F364" s="26"/>
      <c r="G364" s="26"/>
      <c r="H364" s="26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8">
        <f t="shared" si="170"/>
        <v>1.7916666666666654</v>
      </c>
      <c r="T364" s="78">
        <f t="shared" si="168"/>
        <v>8.1895858510748709E-2</v>
      </c>
      <c r="U364" s="78" t="e" cm="1">
        <f t="array" ref="U364">_xlfn.IFS(
    FALSE, N("Check if X1 shading is ON"),
    $U$247&lt;&gt;"x", NA(),
    FALSE, N("Check if case is 'LEFT' and x axis value less than z score"),
    AND($F$266 = "LEFT", $S364 &lt; IF($J$266="", 0, $J$266)), $T364,
    FALSE, N("Check if case is 'RIGHT' and x axis value greater than z score"),
    AND($F$266 = "RIGHT", $S364 &gt; IF($J$266="", 0, $J$266)), $T364,
    FALSE, N("Check if case is 'TWO' and both directions"),
    AND(
        $F$266 = "TWO",
        OR($S364 &lt; -ABS($J$266), $S364 &gt; ABS($J$267))
    ), $T364,
    FALSE, N("Default case: Return NA()"),
    TRUE, NA()
)</f>
        <v>#N/A</v>
      </c>
      <c r="V364" s="78" t="e" cm="1">
        <f t="array" ref="V364">_xlfn.IFS(
    FALSE, N("Check if X1 shading is ON"),
    $U$247&lt;&gt;"x", NA(),
    FALSE, N("Check if case is 'LEFT' and x axis value less than z score"),
    AND($F$267 = "LEFT", $S364 &lt; IF($J$267="", 0, $J$267)), $T364,
    FALSE, N("Check if case is 'RIGHT' and x axis value greater than z score"),
    AND($F$267 = "RIGHT", $S364 &gt; IF($J$267="", 0, $J$267)), $T364,
    FALSE, N("Default case: Return NA()"),
    TRUE, NA()
)</f>
        <v>#N/A</v>
      </c>
      <c r="W364" s="78" t="e" cm="1">
        <f t="array" ref="W364">_xlfn.IFS(
    FALSE, N("Check if X1 shading is ON"),
    $W$247&lt;&gt;"x", NA(),
    FALSE, N("Check if case is 'LEFT' and x axis value less than z score"),
    AND($F$270 = "LEFT", $S364 &lt; IF($J$270="", 0, $J$270)), $T364,
    FALSE, N("Check if case is 'RIGHT' and x axis value greater than z score"),
    AND($F$270 = "RIGHT", $S364 &gt; IF($J$270="", 0, $J$270)), $T364,
    FALSE, N("Check if case is 'TWO' and both directions"),
    AND(
        $F$270 = "TWO",
        OR($S364 &lt; -ABS($J$270), $S364 &gt; ABS($J$270))
    ), $T364,
    FALSE, N("Default case: Return NA()"),
    TRUE, NA()
)</f>
        <v>#N/A</v>
      </c>
      <c r="X364" s="30"/>
      <c r="Y364" s="66">
        <v>0.16666666666666449</v>
      </c>
      <c r="Z364" s="66">
        <v>0.254</v>
      </c>
      <c r="AA364" s="66">
        <f t="shared" si="184"/>
        <v>0.254</v>
      </c>
      <c r="AB364" s="66" t="str">
        <f t="shared" si="185"/>
        <v>x̅</v>
      </c>
      <c r="CA364" s="30"/>
      <c r="CB364" s="26"/>
      <c r="CC364" s="66"/>
      <c r="CD364" s="26">
        <f t="shared" si="180"/>
        <v>3</v>
      </c>
      <c r="CE364" s="26">
        <f t="shared" si="181"/>
        <v>-0.09</v>
      </c>
      <c r="CF364" s="100">
        <v>3</v>
      </c>
      <c r="CG364" s="104">
        <f t="shared" si="182"/>
        <v>1.3447214812253743</v>
      </c>
      <c r="CH364" s="83" t="str">
        <f t="shared" si="183"/>
        <v>+1.34</v>
      </c>
      <c r="CI364" s="30"/>
      <c r="CJ364" s="30"/>
      <c r="CK364" s="30"/>
      <c r="CL364" s="30"/>
      <c r="CM364" s="30"/>
      <c r="CN364" s="30"/>
      <c r="CO364" s="30"/>
      <c r="CP364" s="30"/>
      <c r="CQ364" s="30"/>
      <c r="CR364" s="38">
        <f t="shared" si="175"/>
        <v>1.7499999999999987</v>
      </c>
      <c r="CS364" s="78">
        <f t="shared" si="173"/>
        <v>8.773565453914281E-2</v>
      </c>
      <c r="CT364" s="78" t="e" cm="1">
        <f t="array" ref="CT364">_xlfn.IFS(
    FALSE, N("Check if X1 shading is ON"),
    $CT$248&lt;&gt;"x", NA(),
    FALSE, N("Check if case is 'LEFT' and x axis value less than z score"),
    AND($CE$267 = "LEFT", $CR364 &lt; IF($CI$267="", 0, $CI$267)), $CS364,
    FALSE, N("Check if case is 'RIGHT' and x axis value greater than z score"),
    AND($CE$267 = "RIGHT", $CR364 &gt; IF($CI$267="", 0, $CI$267)), $CS364,
    FALSE, N("Check if case is 'TWO' and both directions"),
    AND(
        $CE$267 = "TWO",
        OR($CR364 &lt; -ABS($CI$267), $CR364 &gt; ABS($CI$268))
    ), $CS364,
    FALSE, N("Default case: Return NA()"),
    TRUE, NA()
)</f>
        <v>#N/A</v>
      </c>
      <c r="CU364" s="78" t="e" cm="1">
        <f t="array" ref="CU364">_xlfn.IFS(
    FALSE, N("Check if X1 shading is ON"),
    $CT$248&lt;&gt;"x", NA(),
    FALSE, N("Check if case is 'LEFT' and x axis value less than z score"),
    AND($CE$268 = "LEFT", $CR364 &lt; IF($CI$268="", 0, $CI$268)), $CS364,
    FALSE, N("Check if case is 'RIGHT' and x axis value greater than z score"),
    AND($CE$268 = "RIGHT", $CR364 &gt; IF($CI$268="", 0, $CI$268)), $CS364,
    FALSE, N("Default case: Return NA()"),
    TRUE, NA()
)</f>
        <v>#N/A</v>
      </c>
      <c r="CV364" s="78" t="e" cm="1">
        <f t="array" ref="CV364">_xlfn.IFS(
    FALSE, N("Check if X1 shading is ON"),
    $CV$248&lt;&gt;"x", NA(),
    FALSE, N("Check if case is 'LEFT' and x axis value less than z score"),
    AND($CE$271 = "LEFT", $CR364 &lt; IF($CI$271="", 0, $CI$271)), $CS364,
    FALSE, N("Check if case is 'RIGHT' and x axis value greater than z score"),
    AND($CE$271 = "RIGHT", $CR364 &gt; IF($CI$271="", 0, $CI$271)), $CS364,
    FALSE, N("Check if case is 'TWO' and both directions"),
    AND(
        $CE$271 = "TWO",
        OR($CR364 &lt; -ABS($CI$271), $CR364 &gt; ABS($CI$271))
    ), $CS364,
    FALSE, N("Default case: Return NA()"),
    TRUE, NA()
)</f>
        <v>#N/A</v>
      </c>
      <c r="CW364" s="30"/>
      <c r="CX364" s="66">
        <v>-0.16666666666666879</v>
      </c>
      <c r="CY364" s="66">
        <v>0.254</v>
      </c>
      <c r="CZ364" s="66">
        <f t="shared" ref="CZ364:CZ395" si="186">IF($CZ$202="x",CY364,NA())</f>
        <v>0.254</v>
      </c>
      <c r="DA364" s="66" t="str">
        <f t="shared" ref="DA364:DA397" si="187">IF($CH$266="","",$CH$266)</f>
        <v>x̅</v>
      </c>
    </row>
    <row r="365" spans="1:105" ht="19" x14ac:dyDescent="0.25">
      <c r="A365"/>
      <c r="B365" s="30"/>
      <c r="C365" s="35" t="s">
        <v>40</v>
      </c>
      <c r="D365" s="70" t="s">
        <v>41</v>
      </c>
      <c r="E365" s="64" t="str">
        <f>LEFT(C364,6)&amp;" "&amp;$D$266&amp;" axis"</f>
        <v>X3 raw T x̅ axis</v>
      </c>
      <c r="F365" s="64" t="str">
        <f>$D$261&amp;" y"</f>
        <v>T x̅ y</v>
      </c>
      <c r="G365" s="35" t="str">
        <f>$D$261&amp;" raw labels"</f>
        <v>T x̅ raw labels</v>
      </c>
      <c r="H365" s="26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8">
        <f t="shared" si="170"/>
        <v>1.8333333333333321</v>
      </c>
      <c r="T365" s="78">
        <f t="shared" si="168"/>
        <v>7.6345859429669094E-2</v>
      </c>
      <c r="U365" s="78" t="e" cm="1">
        <f t="array" ref="U365">_xlfn.IFS(
    FALSE, N("Check if X1 shading is ON"),
    $U$247&lt;&gt;"x", NA(),
    FALSE, N("Check if case is 'LEFT' and x axis value less than z score"),
    AND($F$266 = "LEFT", $S365 &lt; IF($J$266="", 0, $J$266)), $T365,
    FALSE, N("Check if case is 'RIGHT' and x axis value greater than z score"),
    AND($F$266 = "RIGHT", $S365 &gt; IF($J$266="", 0, $J$266)), $T365,
    FALSE, N("Check if case is 'TWO' and both directions"),
    AND(
        $F$266 = "TWO",
        OR($S365 &lt; -ABS($J$266), $S365 &gt; ABS($J$267))
    ), $T365,
    FALSE, N("Default case: Return NA()"),
    TRUE, NA()
)</f>
        <v>#N/A</v>
      </c>
      <c r="V365" s="78" t="e" cm="1">
        <f t="array" ref="V365">_xlfn.IFS(
    FALSE, N("Check if X1 shading is ON"),
    $U$247&lt;&gt;"x", NA(),
    FALSE, N("Check if case is 'LEFT' and x axis value less than z score"),
    AND($F$267 = "LEFT", $S365 &lt; IF($J$267="", 0, $J$267)), $T365,
    FALSE, N("Check if case is 'RIGHT' and x axis value greater than z score"),
    AND($F$267 = "RIGHT", $S365 &gt; IF($J$267="", 0, $J$267)), $T365,
    FALSE, N("Default case: Return NA()"),
    TRUE, NA()
)</f>
        <v>#N/A</v>
      </c>
      <c r="W365" s="78" t="e" cm="1">
        <f t="array" ref="W365">_xlfn.IFS(
    FALSE, N("Check if X1 shading is ON"),
    $W$247&lt;&gt;"x", NA(),
    FALSE, N("Check if case is 'LEFT' and x axis value less than z score"),
    AND($F$270 = "LEFT", $S365 &lt; IF($J$270="", 0, $J$270)), $T365,
    FALSE, N("Check if case is 'RIGHT' and x axis value greater than z score"),
    AND($F$270 = "RIGHT", $S365 &gt; IF($J$270="", 0, $J$270)), $T365,
    FALSE, N("Check if case is 'TWO' and both directions"),
    AND(
        $F$270 = "TWO",
        OR($S365 &lt; -ABS($J$270), $S365 &gt; ABS($J$270))
    ), $T365,
    FALSE, N("Default case: Return NA()"),
    TRUE, NA()
)</f>
        <v>#N/A</v>
      </c>
      <c r="X365" s="30"/>
      <c r="Y365" s="66">
        <v>0.33333333333333115</v>
      </c>
      <c r="Z365" s="66">
        <v>0.254</v>
      </c>
      <c r="AA365" s="66">
        <f t="shared" si="184"/>
        <v>0.254</v>
      </c>
      <c r="AB365" s="66" t="str">
        <f t="shared" si="185"/>
        <v>x̅</v>
      </c>
      <c r="CA365" s="30"/>
      <c r="CB365" s="77" t="s">
        <v>88</v>
      </c>
      <c r="CC365" s="66"/>
      <c r="CD365" s="66"/>
      <c r="CE365" s="26"/>
      <c r="CF365" s="26"/>
      <c r="CG365" s="26"/>
      <c r="CH365" s="30"/>
      <c r="CI365" s="30"/>
      <c r="CJ365" s="30"/>
      <c r="CK365" s="30"/>
      <c r="CL365" s="30"/>
      <c r="CM365" s="30"/>
      <c r="CN365" s="30"/>
      <c r="CO365" s="30"/>
      <c r="CP365" s="30"/>
      <c r="CQ365" s="30"/>
      <c r="CR365" s="38">
        <f t="shared" si="175"/>
        <v>1.7916666666666654</v>
      </c>
      <c r="CS365" s="78">
        <f t="shared" si="173"/>
        <v>8.1895858510748709E-2</v>
      </c>
      <c r="CT365" s="78" t="e" cm="1">
        <f t="array" ref="CT365">_xlfn.IFS(
    FALSE, N("Check if X1 shading is ON"),
    $CT$248&lt;&gt;"x", NA(),
    FALSE, N("Check if case is 'LEFT' and x axis value less than z score"),
    AND($CE$267 = "LEFT", $CR365 &lt; IF($CI$267="", 0, $CI$267)), $CS365,
    FALSE, N("Check if case is 'RIGHT' and x axis value greater than z score"),
    AND($CE$267 = "RIGHT", $CR365 &gt; IF($CI$267="", 0, $CI$267)), $CS365,
    FALSE, N("Check if case is 'TWO' and both directions"),
    AND(
        $CE$267 = "TWO",
        OR($CR365 &lt; -ABS($CI$267), $CR365 &gt; ABS($CI$268))
    ), $CS365,
    FALSE, N("Default case: Return NA()"),
    TRUE, NA()
)</f>
        <v>#N/A</v>
      </c>
      <c r="CU365" s="78" t="e" cm="1">
        <f t="array" ref="CU365">_xlfn.IFS(
    FALSE, N("Check if X1 shading is ON"),
    $CT$248&lt;&gt;"x", NA(),
    FALSE, N("Check if case is 'LEFT' and x axis value less than z score"),
    AND($CE$268 = "LEFT", $CR365 &lt; IF($CI$268="", 0, $CI$268)), $CS365,
    FALSE, N("Check if case is 'RIGHT' and x axis value greater than z score"),
    AND($CE$268 = "RIGHT", $CR365 &gt; IF($CI$268="", 0, $CI$268)), $CS365,
    FALSE, N("Default case: Return NA()"),
    TRUE, NA()
)</f>
        <v>#N/A</v>
      </c>
      <c r="CV365" s="78" t="e" cm="1">
        <f t="array" ref="CV365">_xlfn.IFS(
    FALSE, N("Check if X1 shading is ON"),
    $CV$248&lt;&gt;"x", NA(),
    FALSE, N("Check if case is 'LEFT' and x axis value less than z score"),
    AND($CE$271 = "LEFT", $CR365 &lt; IF($CI$271="", 0, $CI$271)), $CS365,
    FALSE, N("Check if case is 'RIGHT' and x axis value greater than z score"),
    AND($CE$271 = "RIGHT", $CR365 &gt; IF($CI$271="", 0, $CI$271)), $CS365,
    FALSE, N("Check if case is 'TWO' and both directions"),
    AND(
        $CE$271 = "TWO",
        OR($CR365 &lt; -ABS($CI$271), $CR365 &gt; ABS($CI$271))
    ), $CS365,
    FALSE, N("Default case: Return NA()"),
    TRUE, NA()
)</f>
        <v>#N/A</v>
      </c>
      <c r="CW365" s="30"/>
      <c r="CX365" s="66">
        <v>0.16666666666666449</v>
      </c>
      <c r="CY365" s="66">
        <v>0.254</v>
      </c>
      <c r="CZ365" s="66">
        <f t="shared" si="186"/>
        <v>0.254</v>
      </c>
      <c r="DA365" s="66" t="str">
        <f t="shared" si="187"/>
        <v>x̅</v>
      </c>
    </row>
    <row r="366" spans="1:105" ht="34" x14ac:dyDescent="0.2">
      <c r="A366"/>
      <c r="B366" s="30"/>
      <c r="C366" s="26">
        <f>N267</f>
        <v>0</v>
      </c>
      <c r="D366" s="66">
        <v>-0.2</v>
      </c>
      <c r="E366" s="26">
        <f t="shared" ref="E366:E373" si="188">E313</f>
        <v>-4</v>
      </c>
      <c r="F366" s="26" t="e">
        <f t="shared" ref="F366:F373" si="189">IF(
    $C$366="x",
    $D$366,
    NA()
)</f>
        <v>#N/A</v>
      </c>
      <c r="G366" s="82" t="str">
        <f>IF(G367="","","raw scale")</f>
        <v>raw scale</v>
      </c>
      <c r="H366" s="26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8">
        <f t="shared" si="170"/>
        <v>1.8749999999999989</v>
      </c>
      <c r="T366" s="78">
        <f t="shared" si="168"/>
        <v>7.1081283937811518E-2</v>
      </c>
      <c r="U366" s="78" t="e" cm="1">
        <f t="array" ref="U366">_xlfn.IFS(
    FALSE, N("Check if X1 shading is ON"),
    $U$247&lt;&gt;"x", NA(),
    FALSE, N("Check if case is 'LEFT' and x axis value less than z score"),
    AND($F$266 = "LEFT", $S366 &lt; IF($J$266="", 0, $J$266)), $T366,
    FALSE, N("Check if case is 'RIGHT' and x axis value greater than z score"),
    AND($F$266 = "RIGHT", $S366 &gt; IF($J$266="", 0, $J$266)), $T366,
    FALSE, N("Check if case is 'TWO' and both directions"),
    AND(
        $F$266 = "TWO",
        OR($S366 &lt; -ABS($J$266), $S366 &gt; ABS($J$267))
    ), $T366,
    FALSE, N("Default case: Return NA()"),
    TRUE, NA()
)</f>
        <v>#N/A</v>
      </c>
      <c r="V366" s="78" t="e" cm="1">
        <f t="array" ref="V366">_xlfn.IFS(
    FALSE, N("Check if X1 shading is ON"),
    $U$247&lt;&gt;"x", NA(),
    FALSE, N("Check if case is 'LEFT' and x axis value less than z score"),
    AND($F$267 = "LEFT", $S366 &lt; IF($J$267="", 0, $J$267)), $T366,
    FALSE, N("Check if case is 'RIGHT' and x axis value greater than z score"),
    AND($F$267 = "RIGHT", $S366 &gt; IF($J$267="", 0, $J$267)), $T366,
    FALSE, N("Default case: Return NA()"),
    TRUE, NA()
)</f>
        <v>#N/A</v>
      </c>
      <c r="W366" s="78" t="e" cm="1">
        <f t="array" ref="W366">_xlfn.IFS(
    FALSE, N("Check if X1 shading is ON"),
    $W$247&lt;&gt;"x", NA(),
    FALSE, N("Check if case is 'LEFT' and x axis value less than z score"),
    AND($F$270 = "LEFT", $S366 &lt; IF($J$270="", 0, $J$270)), $T366,
    FALSE, N("Check if case is 'RIGHT' and x axis value greater than z score"),
    AND($F$270 = "RIGHT", $S366 &gt; IF($J$270="", 0, $J$270)), $T366,
    FALSE, N("Check if case is 'TWO' and both directions"),
    AND(
        $F$270 = "TWO",
        OR($S366 &lt; -ABS($J$270), $S366 &gt; ABS($J$270))
    ), $T366,
    FALSE, N("Default case: Return NA()"),
    TRUE, NA()
)</f>
        <v>#N/A</v>
      </c>
      <c r="X366" s="30"/>
      <c r="Y366" s="66">
        <v>0.49999999999999789</v>
      </c>
      <c r="Z366" s="66">
        <v>0.254</v>
      </c>
      <c r="AA366" s="66">
        <f t="shared" si="184"/>
        <v>0.254</v>
      </c>
      <c r="AB366" s="66" t="str">
        <f t="shared" si="185"/>
        <v>x̅</v>
      </c>
      <c r="CA366" s="30"/>
      <c r="CB366" s="35" t="s">
        <v>40</v>
      </c>
      <c r="CC366" s="70" t="s">
        <v>41</v>
      </c>
      <c r="CD366" s="64" t="str">
        <f>LEFT(CB365,6)&amp;" "&amp;$CC$267&amp;" axis"</f>
        <v>X3 raw T x̅ axis</v>
      </c>
      <c r="CE366" s="64" t="str">
        <f>$CC$262&amp;" y"</f>
        <v>T x̅ y</v>
      </c>
      <c r="CF366" s="35" t="str">
        <f>$CC$262&amp;" raw labels"</f>
        <v>T x̅ raw labels</v>
      </c>
      <c r="CG366" s="26"/>
      <c r="CH366" s="30"/>
      <c r="CI366" s="30"/>
      <c r="CJ366" s="30"/>
      <c r="CK366" s="30"/>
      <c r="CL366" s="30"/>
      <c r="CM366" s="30"/>
      <c r="CN366" s="30"/>
      <c r="CO366" s="30"/>
      <c r="CP366" s="30"/>
      <c r="CQ366" s="30"/>
      <c r="CR366" s="38">
        <f t="shared" si="175"/>
        <v>1.8333333333333321</v>
      </c>
      <c r="CS366" s="78">
        <f t="shared" si="173"/>
        <v>7.6345859429669094E-2</v>
      </c>
      <c r="CT366" s="78" t="e" cm="1">
        <f t="array" ref="CT366">_xlfn.IFS(
    FALSE, N("Check if X1 shading is ON"),
    $CT$248&lt;&gt;"x", NA(),
    FALSE, N("Check if case is 'LEFT' and x axis value less than z score"),
    AND($CE$267 = "LEFT", $CR366 &lt; IF($CI$267="", 0, $CI$267)), $CS366,
    FALSE, N("Check if case is 'RIGHT' and x axis value greater than z score"),
    AND($CE$267 = "RIGHT", $CR366 &gt; IF($CI$267="", 0, $CI$267)), $CS366,
    FALSE, N("Check if case is 'TWO' and both directions"),
    AND(
        $CE$267 = "TWO",
        OR($CR366 &lt; -ABS($CI$267), $CR366 &gt; ABS($CI$268))
    ), $CS366,
    FALSE, N("Default case: Return NA()"),
    TRUE, NA()
)</f>
        <v>#N/A</v>
      </c>
      <c r="CU366" s="78" t="e" cm="1">
        <f t="array" ref="CU366">_xlfn.IFS(
    FALSE, N("Check if X1 shading is ON"),
    $CT$248&lt;&gt;"x", NA(),
    FALSE, N("Check if case is 'LEFT' and x axis value less than z score"),
    AND($CE$268 = "LEFT", $CR366 &lt; IF($CI$268="", 0, $CI$268)), $CS366,
    FALSE, N("Check if case is 'RIGHT' and x axis value greater than z score"),
    AND($CE$268 = "RIGHT", $CR366 &gt; IF($CI$268="", 0, $CI$268)), $CS366,
    FALSE, N("Default case: Return NA()"),
    TRUE, NA()
)</f>
        <v>#N/A</v>
      </c>
      <c r="CV366" s="78" t="e" cm="1">
        <f t="array" ref="CV366">_xlfn.IFS(
    FALSE, N("Check if X1 shading is ON"),
    $CV$248&lt;&gt;"x", NA(),
    FALSE, N("Check if case is 'LEFT' and x axis value less than z score"),
    AND($CE$271 = "LEFT", $CR366 &lt; IF($CI$271="", 0, $CI$271)), $CS366,
    FALSE, N("Check if case is 'RIGHT' and x axis value greater than z score"),
    AND($CE$271 = "RIGHT", $CR366 &gt; IF($CI$271="", 0, $CI$271)), $CS366,
    FALSE, N("Check if case is 'TWO' and both directions"),
    AND(
        $CE$271 = "TWO",
        OR($CR366 &lt; -ABS($CI$271), $CR366 &gt; ABS($CI$271))
    ), $CS366,
    FALSE, N("Default case: Return NA()"),
    TRUE, NA()
)</f>
        <v>#N/A</v>
      </c>
      <c r="CW366" s="30"/>
      <c r="CX366" s="66">
        <v>0.33333333333333115</v>
      </c>
      <c r="CY366" s="66">
        <v>0.254</v>
      </c>
      <c r="CZ366" s="66">
        <f t="shared" si="186"/>
        <v>0.254</v>
      </c>
      <c r="DA366" s="66" t="str">
        <f t="shared" si="187"/>
        <v>x̅</v>
      </c>
    </row>
    <row r="367" spans="1:105" ht="17" x14ac:dyDescent="0.2">
      <c r="A367"/>
      <c r="B367" s="30"/>
      <c r="C367" s="26"/>
      <c r="D367" s="66"/>
      <c r="E367" s="26">
        <f t="shared" si="188"/>
        <v>-3</v>
      </c>
      <c r="F367" s="26" t="e">
        <f t="shared" si="189"/>
        <v>#N/A</v>
      </c>
      <c r="G367" s="83" t="str">
        <f t="shared" ref="G367:G373" si="190">IFERROR(
    TEXT(
        G$270 + $E367 * H$270,
        IF(
            $N$270 = 0,
            "#,##0",
            "#,##0." &amp; REPT("0", $N$270)
        )
    ),
    ""
)</f>
        <v>78.66</v>
      </c>
      <c r="H367" s="26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8">
        <f t="shared" si="170"/>
        <v>1.9166666666666656</v>
      </c>
      <c r="T367" s="78">
        <f t="shared" si="168"/>
        <v>6.6096706874346267E-2</v>
      </c>
      <c r="U367" s="78" t="e" cm="1">
        <f t="array" ref="U367">_xlfn.IFS(
    FALSE, N("Check if X1 shading is ON"),
    $U$247&lt;&gt;"x", NA(),
    FALSE, N("Check if case is 'LEFT' and x axis value less than z score"),
    AND($F$266 = "LEFT", $S367 &lt; IF($J$266="", 0, $J$266)), $T367,
    FALSE, N("Check if case is 'RIGHT' and x axis value greater than z score"),
    AND($F$266 = "RIGHT", $S367 &gt; IF($J$266="", 0, $J$266)), $T367,
    FALSE, N("Check if case is 'TWO' and both directions"),
    AND(
        $F$266 = "TWO",
        OR($S367 &lt; -ABS($J$266), $S367 &gt; ABS($J$267))
    ), $T367,
    FALSE, N("Default case: Return NA()"),
    TRUE, NA()
)</f>
        <v>#N/A</v>
      </c>
      <c r="V367" s="78" t="e" cm="1">
        <f t="array" ref="V367">_xlfn.IFS(
    FALSE, N("Check if X1 shading is ON"),
    $U$247&lt;&gt;"x", NA(),
    FALSE, N("Check if case is 'LEFT' and x axis value less than z score"),
    AND($F$267 = "LEFT", $S367 &lt; IF($J$267="", 0, $J$267)), $T367,
    FALSE, N("Check if case is 'RIGHT' and x axis value greater than z score"),
    AND($F$267 = "RIGHT", $S367 &gt; IF($J$267="", 0, $J$267)), $T367,
    FALSE, N("Default case: Return NA()"),
    TRUE, NA()
)</f>
        <v>#N/A</v>
      </c>
      <c r="W367" s="78" t="e" cm="1">
        <f t="array" ref="W367">_xlfn.IFS(
    FALSE, N("Check if X1 shading is ON"),
    $W$247&lt;&gt;"x", NA(),
    FALSE, N("Check if case is 'LEFT' and x axis value less than z score"),
    AND($F$270 = "LEFT", $S367 &lt; IF($J$270="", 0, $J$270)), $T367,
    FALSE, N("Check if case is 'RIGHT' and x axis value greater than z score"),
    AND($F$270 = "RIGHT", $S367 &gt; IF($J$270="", 0, $J$270)), $T367,
    FALSE, N("Check if case is 'TWO' and both directions"),
    AND(
        $F$270 = "TWO",
        OR($S367 &lt; -ABS($J$270), $S367 &gt; ABS($J$270))
    ), $T367,
    FALSE, N("Default case: Return NA()"),
    TRUE, NA()
)</f>
        <v>#N/A</v>
      </c>
      <c r="X367" s="30"/>
      <c r="Y367" s="66">
        <v>0.66666666666666441</v>
      </c>
      <c r="Z367" s="66">
        <v>0.254</v>
      </c>
      <c r="AA367" s="66">
        <f t="shared" si="184"/>
        <v>0.254</v>
      </c>
      <c r="AB367" s="66" t="str">
        <f t="shared" si="185"/>
        <v>x̅</v>
      </c>
      <c r="CA367" s="30"/>
      <c r="CB367" s="26">
        <f>CM268</f>
        <v>0</v>
      </c>
      <c r="CC367" s="66">
        <v>-0.2</v>
      </c>
      <c r="CD367" s="26">
        <f t="shared" ref="CD367:CD374" si="191">CD314</f>
        <v>-4</v>
      </c>
      <c r="CE367" s="26" t="e">
        <f t="shared" ref="CE367:CE374" si="192">IF(
    $CB$367="x",
    $CC$367,
    NA()
)</f>
        <v>#N/A</v>
      </c>
      <c r="CF367" s="82" t="str">
        <f>IF(CF368="","","raw scale")</f>
        <v>raw scale</v>
      </c>
      <c r="CG367" s="26"/>
      <c r="CH367" s="30"/>
      <c r="CI367" s="30"/>
      <c r="CJ367" s="30"/>
      <c r="CK367" s="30"/>
      <c r="CL367" s="30"/>
      <c r="CM367" s="30"/>
      <c r="CN367" s="30"/>
      <c r="CO367" s="30"/>
      <c r="CP367" s="30"/>
      <c r="CQ367" s="30"/>
      <c r="CR367" s="38">
        <f t="shared" si="175"/>
        <v>1.8749999999999989</v>
      </c>
      <c r="CS367" s="78">
        <f t="shared" si="173"/>
        <v>7.1081283937811518E-2</v>
      </c>
      <c r="CT367" s="78" t="e" cm="1">
        <f t="array" ref="CT367">_xlfn.IFS(
    FALSE, N("Check if X1 shading is ON"),
    $CT$248&lt;&gt;"x", NA(),
    FALSE, N("Check if case is 'LEFT' and x axis value less than z score"),
    AND($CE$267 = "LEFT", $CR367 &lt; IF($CI$267="", 0, $CI$267)), $CS367,
    FALSE, N("Check if case is 'RIGHT' and x axis value greater than z score"),
    AND($CE$267 = "RIGHT", $CR367 &gt; IF($CI$267="", 0, $CI$267)), $CS367,
    FALSE, N("Check if case is 'TWO' and both directions"),
    AND(
        $CE$267 = "TWO",
        OR($CR367 &lt; -ABS($CI$267), $CR367 &gt; ABS($CI$268))
    ), $CS367,
    FALSE, N("Default case: Return NA()"),
    TRUE, NA()
)</f>
        <v>#N/A</v>
      </c>
      <c r="CU367" s="78" t="e" cm="1">
        <f t="array" ref="CU367">_xlfn.IFS(
    FALSE, N("Check if X1 shading is ON"),
    $CT$248&lt;&gt;"x", NA(),
    FALSE, N("Check if case is 'LEFT' and x axis value less than z score"),
    AND($CE$268 = "LEFT", $CR367 &lt; IF($CI$268="", 0, $CI$268)), $CS367,
    FALSE, N("Check if case is 'RIGHT' and x axis value greater than z score"),
    AND($CE$268 = "RIGHT", $CR367 &gt; IF($CI$268="", 0, $CI$268)), $CS367,
    FALSE, N("Default case: Return NA()"),
    TRUE, NA()
)</f>
        <v>#N/A</v>
      </c>
      <c r="CV367" s="78" t="e" cm="1">
        <f t="array" ref="CV367">_xlfn.IFS(
    FALSE, N("Check if X1 shading is ON"),
    $CV$248&lt;&gt;"x", NA(),
    FALSE, N("Check if case is 'LEFT' and x axis value less than z score"),
    AND($CE$271 = "LEFT", $CR367 &lt; IF($CI$271="", 0, $CI$271)), $CS367,
    FALSE, N("Check if case is 'RIGHT' and x axis value greater than z score"),
    AND($CE$271 = "RIGHT", $CR367 &gt; IF($CI$271="", 0, $CI$271)), $CS367,
    FALSE, N("Check if case is 'TWO' and both directions"),
    AND(
        $CE$271 = "TWO",
        OR($CR367 &lt; -ABS($CI$271), $CR367 &gt; ABS($CI$271))
    ), $CS367,
    FALSE, N("Default case: Return NA()"),
    TRUE, NA()
)</f>
        <v>#N/A</v>
      </c>
      <c r="CW367" s="30"/>
      <c r="CX367" s="66">
        <v>0.49999999999999789</v>
      </c>
      <c r="CY367" s="66">
        <v>0.254</v>
      </c>
      <c r="CZ367" s="66">
        <f t="shared" si="186"/>
        <v>0.254</v>
      </c>
      <c r="DA367" s="66" t="str">
        <f t="shared" si="187"/>
        <v>x̅</v>
      </c>
    </row>
    <row r="368" spans="1:105" ht="16" x14ac:dyDescent="0.2">
      <c r="A368"/>
      <c r="B368" s="30"/>
      <c r="C368" s="26"/>
      <c r="D368" s="66"/>
      <c r="E368" s="26">
        <f t="shared" si="188"/>
        <v>-2</v>
      </c>
      <c r="F368" s="26" t="e">
        <f t="shared" si="189"/>
        <v>#N/A</v>
      </c>
      <c r="G368" s="83" t="str">
        <f t="shared" si="190"/>
        <v>79.10</v>
      </c>
      <c r="H368" s="26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8">
        <f t="shared" si="170"/>
        <v>1.9583333333333324</v>
      </c>
      <c r="T368" s="78">
        <f t="shared" si="168"/>
        <v>6.1385778820354765E-2</v>
      </c>
      <c r="U368" s="78" t="e" cm="1">
        <f t="array" ref="U368">_xlfn.IFS(
    FALSE, N("Check if X1 shading is ON"),
    $U$247&lt;&gt;"x", NA(),
    FALSE, N("Check if case is 'LEFT' and x axis value less than z score"),
    AND($F$266 = "LEFT", $S368 &lt; IF($J$266="", 0, $J$266)), $T368,
    FALSE, N("Check if case is 'RIGHT' and x axis value greater than z score"),
    AND($F$266 = "RIGHT", $S368 &gt; IF($J$266="", 0, $J$266)), $T368,
    FALSE, N("Check if case is 'TWO' and both directions"),
    AND(
        $F$266 = "TWO",
        OR($S368 &lt; -ABS($J$266), $S368 &gt; ABS($J$267))
    ), $T368,
    FALSE, N("Default case: Return NA()"),
    TRUE, NA()
)</f>
        <v>#N/A</v>
      </c>
      <c r="V368" s="78" t="e" cm="1">
        <f t="array" ref="V368">_xlfn.IFS(
    FALSE, N("Check if X1 shading is ON"),
    $U$247&lt;&gt;"x", NA(),
    FALSE, N("Check if case is 'LEFT' and x axis value less than z score"),
    AND($F$267 = "LEFT", $S368 &lt; IF($J$267="", 0, $J$267)), $T368,
    FALSE, N("Check if case is 'RIGHT' and x axis value greater than z score"),
    AND($F$267 = "RIGHT", $S368 &gt; IF($J$267="", 0, $J$267)), $T368,
    FALSE, N("Default case: Return NA()"),
    TRUE, NA()
)</f>
        <v>#N/A</v>
      </c>
      <c r="W368" s="78" t="e" cm="1">
        <f t="array" ref="W368">_xlfn.IFS(
    FALSE, N("Check if X1 shading is ON"),
    $W$247&lt;&gt;"x", NA(),
    FALSE, N("Check if case is 'LEFT' and x axis value less than z score"),
    AND($F$270 = "LEFT", $S368 &lt; IF($J$270="", 0, $J$270)), $T368,
    FALSE, N("Check if case is 'RIGHT' and x axis value greater than z score"),
    AND($F$270 = "RIGHT", $S368 &gt; IF($J$270="", 0, $J$270)), $T368,
    FALSE, N("Check if case is 'TWO' and both directions"),
    AND(
        $F$270 = "TWO",
        OR($S368 &lt; -ABS($J$270), $S368 &gt; ABS($J$270))
    ), $T368,
    FALSE, N("Default case: Return NA()"),
    TRUE, NA()
)</f>
        <v>#N/A</v>
      </c>
      <c r="X368" s="30"/>
      <c r="Y368" s="66">
        <v>0.83333333333333093</v>
      </c>
      <c r="Z368" s="66">
        <v>0.254</v>
      </c>
      <c r="AA368" s="66">
        <f t="shared" si="184"/>
        <v>0.254</v>
      </c>
      <c r="AB368" s="66" t="str">
        <f t="shared" si="185"/>
        <v>x̅</v>
      </c>
      <c r="CA368" s="30"/>
      <c r="CB368" s="26"/>
      <c r="CC368" s="66"/>
      <c r="CD368" s="26">
        <f t="shared" si="191"/>
        <v>-3</v>
      </c>
      <c r="CE368" s="26" t="e">
        <f t="shared" si="192"/>
        <v>#N/A</v>
      </c>
      <c r="CF368" s="83" t="str">
        <f t="shared" ref="CF368:CF374" si="193">IFERROR(
    TEXT(
        CF$271 + $CD368 * CG$271,
        IF(
            $CM$271 = 0,
            "#,##0",
            "#,##0." &amp; REPT("0", $CM$271)
        )
    ),
    ""
)</f>
        <v>78.66</v>
      </c>
      <c r="CG368" s="26"/>
      <c r="CH368" s="30"/>
      <c r="CI368" s="30"/>
      <c r="CJ368" s="30"/>
      <c r="CK368" s="30"/>
      <c r="CL368" s="30"/>
      <c r="CM368" s="30"/>
      <c r="CN368" s="30"/>
      <c r="CO368" s="30"/>
      <c r="CP368" s="30"/>
      <c r="CQ368" s="30"/>
      <c r="CR368" s="38">
        <f t="shared" si="175"/>
        <v>1.9166666666666656</v>
      </c>
      <c r="CS368" s="78">
        <f t="shared" si="173"/>
        <v>6.6096706874346267E-2</v>
      </c>
      <c r="CT368" s="78" t="e" cm="1">
        <f t="array" ref="CT368">_xlfn.IFS(
    FALSE, N("Check if X1 shading is ON"),
    $CT$248&lt;&gt;"x", NA(),
    FALSE, N("Check if case is 'LEFT' and x axis value less than z score"),
    AND($CE$267 = "LEFT", $CR368 &lt; IF($CI$267="", 0, $CI$267)), $CS368,
    FALSE, N("Check if case is 'RIGHT' and x axis value greater than z score"),
    AND($CE$267 = "RIGHT", $CR368 &gt; IF($CI$267="", 0, $CI$267)), $CS368,
    FALSE, N("Check if case is 'TWO' and both directions"),
    AND(
        $CE$267 = "TWO",
        OR($CR368 &lt; -ABS($CI$267), $CR368 &gt; ABS($CI$268))
    ), $CS368,
    FALSE, N("Default case: Return NA()"),
    TRUE, NA()
)</f>
        <v>#N/A</v>
      </c>
      <c r="CU368" s="78" t="e" cm="1">
        <f t="array" ref="CU368">_xlfn.IFS(
    FALSE, N("Check if X1 shading is ON"),
    $CT$248&lt;&gt;"x", NA(),
    FALSE, N("Check if case is 'LEFT' and x axis value less than z score"),
    AND($CE$268 = "LEFT", $CR368 &lt; IF($CI$268="", 0, $CI$268)), $CS368,
    FALSE, N("Check if case is 'RIGHT' and x axis value greater than z score"),
    AND($CE$268 = "RIGHT", $CR368 &gt; IF($CI$268="", 0, $CI$268)), $CS368,
    FALSE, N("Default case: Return NA()"),
    TRUE, NA()
)</f>
        <v>#N/A</v>
      </c>
      <c r="CV368" s="78" t="e" cm="1">
        <f t="array" ref="CV368">_xlfn.IFS(
    FALSE, N("Check if X1 shading is ON"),
    $CV$248&lt;&gt;"x", NA(),
    FALSE, N("Check if case is 'LEFT' and x axis value less than z score"),
    AND($CE$271 = "LEFT", $CR368 &lt; IF($CI$271="", 0, $CI$271)), $CS368,
    FALSE, N("Check if case is 'RIGHT' and x axis value greater than z score"),
    AND($CE$271 = "RIGHT", $CR368 &gt; IF($CI$271="", 0, $CI$271)), $CS368,
    FALSE, N("Check if case is 'TWO' and both directions"),
    AND(
        $CE$271 = "TWO",
        OR($CR368 &lt; -ABS($CI$271), $CR368 &gt; ABS($CI$271))
    ), $CS368,
    FALSE, N("Default case: Return NA()"),
    TRUE, NA()
)</f>
        <v>#N/A</v>
      </c>
      <c r="CW368" s="30"/>
      <c r="CX368" s="66">
        <v>0.66666666666666441</v>
      </c>
      <c r="CY368" s="66">
        <v>0.254</v>
      </c>
      <c r="CZ368" s="66">
        <f t="shared" si="186"/>
        <v>0.254</v>
      </c>
      <c r="DA368" s="66" t="str">
        <f t="shared" si="187"/>
        <v>x̅</v>
      </c>
    </row>
    <row r="369" spans="1:105" ht="16" x14ac:dyDescent="0.2">
      <c r="A369"/>
      <c r="B369" s="30"/>
      <c r="C369" s="26"/>
      <c r="D369" s="66"/>
      <c r="E369" s="26">
        <f t="shared" si="188"/>
        <v>-1</v>
      </c>
      <c r="F369" s="26" t="e">
        <f t="shared" si="189"/>
        <v>#N/A</v>
      </c>
      <c r="G369" s="83" t="str">
        <f t="shared" si="190"/>
        <v>79.55</v>
      </c>
      <c r="H369" s="26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8">
        <f t="shared" si="170"/>
        <v>1.9999999999999991</v>
      </c>
      <c r="T369" s="78">
        <f t="shared" si="168"/>
        <v>5.6941349953155876E-2</v>
      </c>
      <c r="U369" s="78" t="e" cm="1">
        <f t="array" ref="U369">_xlfn.IFS(
    FALSE, N("Check if X1 shading is ON"),
    $U$247&lt;&gt;"x", NA(),
    FALSE, N("Check if case is 'LEFT' and x axis value less than z score"),
    AND($F$266 = "LEFT", $S369 &lt; IF($J$266="", 0, $J$266)), $T369,
    FALSE, N("Check if case is 'RIGHT' and x axis value greater than z score"),
    AND($F$266 = "RIGHT", $S369 &gt; IF($J$266="", 0, $J$266)), $T369,
    FALSE, N("Check if case is 'TWO' and both directions"),
    AND(
        $F$266 = "TWO",
        OR($S369 &lt; -ABS($J$266), $S369 &gt; ABS($J$267))
    ), $T369,
    FALSE, N("Default case: Return NA()"),
    TRUE, NA()
)</f>
        <v>#N/A</v>
      </c>
      <c r="V369" s="78" t="e" cm="1">
        <f t="array" ref="V369">_xlfn.IFS(
    FALSE, N("Check if X1 shading is ON"),
    $U$247&lt;&gt;"x", NA(),
    FALSE, N("Check if case is 'LEFT' and x axis value less than z score"),
    AND($F$267 = "LEFT", $S369 &lt; IF($J$267="", 0, $J$267)), $T369,
    FALSE, N("Check if case is 'RIGHT' and x axis value greater than z score"),
    AND($F$267 = "RIGHT", $S369 &gt; IF($J$267="", 0, $J$267)), $T369,
    FALSE, N("Default case: Return NA()"),
    TRUE, NA()
)</f>
        <v>#N/A</v>
      </c>
      <c r="W369" s="78" t="e" cm="1">
        <f t="array" ref="W369">_xlfn.IFS(
    FALSE, N("Check if X1 shading is ON"),
    $W$247&lt;&gt;"x", NA(),
    FALSE, N("Check if case is 'LEFT' and x axis value less than z score"),
    AND($F$270 = "LEFT", $S369 &lt; IF($J$270="", 0, $J$270)), $T369,
    FALSE, N("Check if case is 'RIGHT' and x axis value greater than z score"),
    AND($F$270 = "RIGHT", $S369 &gt; IF($J$270="", 0, $J$270)), $T369,
    FALSE, N("Check if case is 'TWO' and both directions"),
    AND(
        $F$270 = "TWO",
        OR($S369 &lt; -ABS($J$270), $S369 &gt; ABS($J$270))
    ), $T369,
    FALSE, N("Default case: Return NA()"),
    TRUE, NA()
)</f>
        <v>#N/A</v>
      </c>
      <c r="X369" s="30"/>
      <c r="Y369" s="66">
        <v>-0.66666666666666874</v>
      </c>
      <c r="Z369" s="66">
        <v>0.27800000000000002</v>
      </c>
      <c r="AA369" s="66">
        <f t="shared" si="184"/>
        <v>0.27800000000000002</v>
      </c>
      <c r="AB369" s="66" t="str">
        <f t="shared" si="185"/>
        <v>x̅</v>
      </c>
      <c r="CA369" s="30"/>
      <c r="CB369" s="26"/>
      <c r="CC369" s="66"/>
      <c r="CD369" s="26">
        <f t="shared" si="191"/>
        <v>-2</v>
      </c>
      <c r="CE369" s="26" t="e">
        <f t="shared" si="192"/>
        <v>#N/A</v>
      </c>
      <c r="CF369" s="83" t="str">
        <f t="shared" si="193"/>
        <v>79.10</v>
      </c>
      <c r="CG369" s="26"/>
      <c r="CH369" s="30"/>
      <c r="CI369" s="30"/>
      <c r="CJ369" s="30"/>
      <c r="CK369" s="30"/>
      <c r="CL369" s="30"/>
      <c r="CM369" s="30"/>
      <c r="CN369" s="30"/>
      <c r="CO369" s="30"/>
      <c r="CP369" s="30"/>
      <c r="CQ369" s="30"/>
      <c r="CR369" s="38">
        <f t="shared" si="175"/>
        <v>1.9583333333333324</v>
      </c>
      <c r="CS369" s="78">
        <f t="shared" si="173"/>
        <v>6.1385778820354765E-2</v>
      </c>
      <c r="CT369" s="78" t="e" cm="1">
        <f t="array" ref="CT369">_xlfn.IFS(
    FALSE, N("Check if X1 shading is ON"),
    $CT$248&lt;&gt;"x", NA(),
    FALSE, N("Check if case is 'LEFT' and x axis value less than z score"),
    AND($CE$267 = "LEFT", $CR369 &lt; IF($CI$267="", 0, $CI$267)), $CS369,
    FALSE, N("Check if case is 'RIGHT' and x axis value greater than z score"),
    AND($CE$267 = "RIGHT", $CR369 &gt; IF($CI$267="", 0, $CI$267)), $CS369,
    FALSE, N("Check if case is 'TWO' and both directions"),
    AND(
        $CE$267 = "TWO",
        OR($CR369 &lt; -ABS($CI$267), $CR369 &gt; ABS($CI$268))
    ), $CS369,
    FALSE, N("Default case: Return NA()"),
    TRUE, NA()
)</f>
        <v>#N/A</v>
      </c>
      <c r="CU369" s="78" t="e" cm="1">
        <f t="array" ref="CU369">_xlfn.IFS(
    FALSE, N("Check if X1 shading is ON"),
    $CT$248&lt;&gt;"x", NA(),
    FALSE, N("Check if case is 'LEFT' and x axis value less than z score"),
    AND($CE$268 = "LEFT", $CR369 &lt; IF($CI$268="", 0, $CI$268)), $CS369,
    FALSE, N("Check if case is 'RIGHT' and x axis value greater than z score"),
    AND($CE$268 = "RIGHT", $CR369 &gt; IF($CI$268="", 0, $CI$268)), $CS369,
    FALSE, N("Default case: Return NA()"),
    TRUE, NA()
)</f>
        <v>#N/A</v>
      </c>
      <c r="CV369" s="78" t="e" cm="1">
        <f t="array" ref="CV369">_xlfn.IFS(
    FALSE, N("Check if X1 shading is ON"),
    $CV$248&lt;&gt;"x", NA(),
    FALSE, N("Check if case is 'LEFT' and x axis value less than z score"),
    AND($CE$271 = "LEFT", $CR369 &lt; IF($CI$271="", 0, $CI$271)), $CS369,
    FALSE, N("Check if case is 'RIGHT' and x axis value greater than z score"),
    AND($CE$271 = "RIGHT", $CR369 &gt; IF($CI$271="", 0, $CI$271)), $CS369,
    FALSE, N("Check if case is 'TWO' and both directions"),
    AND(
        $CE$271 = "TWO",
        OR($CR369 &lt; -ABS($CI$271), $CR369 &gt; ABS($CI$271))
    ), $CS369,
    FALSE, N("Default case: Return NA()"),
    TRUE, NA()
)</f>
        <v>#N/A</v>
      </c>
      <c r="CW369" s="30"/>
      <c r="CX369" s="66">
        <v>0.83333333333333093</v>
      </c>
      <c r="CY369" s="66">
        <v>0.254</v>
      </c>
      <c r="CZ369" s="66">
        <f t="shared" si="186"/>
        <v>0.254</v>
      </c>
      <c r="DA369" s="66" t="str">
        <f t="shared" si="187"/>
        <v>x̅</v>
      </c>
    </row>
    <row r="370" spans="1:105" ht="16" x14ac:dyDescent="0.2">
      <c r="A370"/>
      <c r="B370" s="30"/>
      <c r="C370" s="26"/>
      <c r="D370" s="66"/>
      <c r="E370" s="26">
        <f t="shared" si="188"/>
        <v>0</v>
      </c>
      <c r="F370" s="26" t="e">
        <f t="shared" si="189"/>
        <v>#N/A</v>
      </c>
      <c r="G370" s="83" t="str">
        <f t="shared" si="190"/>
        <v>80.00</v>
      </c>
      <c r="H370" s="26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8">
        <f t="shared" si="170"/>
        <v>2.0416666666666656</v>
      </c>
      <c r="T370" s="78">
        <f t="shared" si="168"/>
        <v>5.275558925238498E-2</v>
      </c>
      <c r="U370" s="78" t="e" cm="1">
        <f t="array" ref="U370">_xlfn.IFS(
    FALSE, N("Check if X1 shading is ON"),
    $U$247&lt;&gt;"x", NA(),
    FALSE, N("Check if case is 'LEFT' and x axis value less than z score"),
    AND($F$266 = "LEFT", $S370 &lt; IF($J$266="", 0, $J$266)), $T370,
    FALSE, N("Check if case is 'RIGHT' and x axis value greater than z score"),
    AND($F$266 = "RIGHT", $S370 &gt; IF($J$266="", 0, $J$266)), $T370,
    FALSE, N("Check if case is 'TWO' and both directions"),
    AND(
        $F$266 = "TWO",
        OR($S370 &lt; -ABS($J$266), $S370 &gt; ABS($J$267))
    ), $T370,
    FALSE, N("Default case: Return NA()"),
    TRUE, NA()
)</f>
        <v>#N/A</v>
      </c>
      <c r="V370" s="78" t="e" cm="1">
        <f t="array" ref="V370">_xlfn.IFS(
    FALSE, N("Check if X1 shading is ON"),
    $U$247&lt;&gt;"x", NA(),
    FALSE, N("Check if case is 'LEFT' and x axis value less than z score"),
    AND($F$267 = "LEFT", $S370 &lt; IF($J$267="", 0, $J$267)), $T370,
    FALSE, N("Check if case is 'RIGHT' and x axis value greater than z score"),
    AND($F$267 = "RIGHT", $S370 &gt; IF($J$267="", 0, $J$267)), $T370,
    FALSE, N("Default case: Return NA()"),
    TRUE, NA()
)</f>
        <v>#N/A</v>
      </c>
      <c r="W370" s="78" t="e" cm="1">
        <f t="array" ref="W370">_xlfn.IFS(
    FALSE, N("Check if X1 shading is ON"),
    $W$247&lt;&gt;"x", NA(),
    FALSE, N("Check if case is 'LEFT' and x axis value less than z score"),
    AND($F$270 = "LEFT", $S370 &lt; IF($J$270="", 0, $J$270)), $T370,
    FALSE, N("Check if case is 'RIGHT' and x axis value greater than z score"),
    AND($F$270 = "RIGHT", $S370 &gt; IF($J$270="", 0, $J$270)), $T370,
    FALSE, N("Check if case is 'TWO' and both directions"),
    AND(
        $F$270 = "TWO",
        OR($S370 &lt; -ABS($J$270), $S370 &gt; ABS($J$270))
    ), $T370,
    FALSE, N("Default case: Return NA()"),
    TRUE, NA()
)</f>
        <v>#N/A</v>
      </c>
      <c r="X370" s="30"/>
      <c r="Y370" s="66">
        <v>-0.50000000000000222</v>
      </c>
      <c r="Z370" s="66">
        <v>0.27800000000000002</v>
      </c>
      <c r="AA370" s="66">
        <f t="shared" si="184"/>
        <v>0.27800000000000002</v>
      </c>
      <c r="AB370" s="66" t="str">
        <f t="shared" si="185"/>
        <v>x̅</v>
      </c>
      <c r="CA370" s="30"/>
      <c r="CB370" s="26"/>
      <c r="CC370" s="66"/>
      <c r="CD370" s="26">
        <f t="shared" si="191"/>
        <v>-1</v>
      </c>
      <c r="CE370" s="26" t="e">
        <f t="shared" si="192"/>
        <v>#N/A</v>
      </c>
      <c r="CF370" s="83" t="str">
        <f t="shared" si="193"/>
        <v>79.55</v>
      </c>
      <c r="CG370" s="26"/>
      <c r="CH370" s="30"/>
      <c r="CI370" s="30"/>
      <c r="CJ370" s="30"/>
      <c r="CK370" s="30"/>
      <c r="CL370" s="30"/>
      <c r="CM370" s="30"/>
      <c r="CN370" s="30"/>
      <c r="CO370" s="30"/>
      <c r="CP370" s="30"/>
      <c r="CQ370" s="30"/>
      <c r="CR370" s="38">
        <f t="shared" si="175"/>
        <v>1.9999999999999991</v>
      </c>
      <c r="CS370" s="78">
        <f t="shared" si="173"/>
        <v>5.6941349953155876E-2</v>
      </c>
      <c r="CT370" s="78" t="e" cm="1">
        <f t="array" ref="CT370">_xlfn.IFS(
    FALSE, N("Check if X1 shading is ON"),
    $CT$248&lt;&gt;"x", NA(),
    FALSE, N("Check if case is 'LEFT' and x axis value less than z score"),
    AND($CE$267 = "LEFT", $CR370 &lt; IF($CI$267="", 0, $CI$267)), $CS370,
    FALSE, N("Check if case is 'RIGHT' and x axis value greater than z score"),
    AND($CE$267 = "RIGHT", $CR370 &gt; IF($CI$267="", 0, $CI$267)), $CS370,
    FALSE, N("Check if case is 'TWO' and both directions"),
    AND(
        $CE$267 = "TWO",
        OR($CR370 &lt; -ABS($CI$267), $CR370 &gt; ABS($CI$268))
    ), $CS370,
    FALSE, N("Default case: Return NA()"),
    TRUE, NA()
)</f>
        <v>#N/A</v>
      </c>
      <c r="CU370" s="78" t="e" cm="1">
        <f t="array" ref="CU370">_xlfn.IFS(
    FALSE, N("Check if X1 shading is ON"),
    $CT$248&lt;&gt;"x", NA(),
    FALSE, N("Check if case is 'LEFT' and x axis value less than z score"),
    AND($CE$268 = "LEFT", $CR370 &lt; IF($CI$268="", 0, $CI$268)), $CS370,
    FALSE, N("Check if case is 'RIGHT' and x axis value greater than z score"),
    AND($CE$268 = "RIGHT", $CR370 &gt; IF($CI$268="", 0, $CI$268)), $CS370,
    FALSE, N("Default case: Return NA()"),
    TRUE, NA()
)</f>
        <v>#N/A</v>
      </c>
      <c r="CV370" s="78" t="e" cm="1">
        <f t="array" ref="CV370">_xlfn.IFS(
    FALSE, N("Check if X1 shading is ON"),
    $CV$248&lt;&gt;"x", NA(),
    FALSE, N("Check if case is 'LEFT' and x axis value less than z score"),
    AND($CE$271 = "LEFT", $CR370 &lt; IF($CI$271="", 0, $CI$271)), $CS370,
    FALSE, N("Check if case is 'RIGHT' and x axis value greater than z score"),
    AND($CE$271 = "RIGHT", $CR370 &gt; IF($CI$271="", 0, $CI$271)), $CS370,
    FALSE, N("Check if case is 'TWO' and both directions"),
    AND(
        $CE$271 = "TWO",
        OR($CR370 &lt; -ABS($CI$271), $CR370 &gt; ABS($CI$271))
    ), $CS370,
    FALSE, N("Default case: Return NA()"),
    TRUE, NA()
)</f>
        <v>#N/A</v>
      </c>
      <c r="CW370" s="30"/>
      <c r="CX370" s="66">
        <v>-0.66666666666666874</v>
      </c>
      <c r="CY370" s="66">
        <v>0.27800000000000002</v>
      </c>
      <c r="CZ370" s="66">
        <f t="shared" si="186"/>
        <v>0.27800000000000002</v>
      </c>
      <c r="DA370" s="66" t="str">
        <f t="shared" si="187"/>
        <v>x̅</v>
      </c>
    </row>
    <row r="371" spans="1:105" ht="16" x14ac:dyDescent="0.2">
      <c r="A371"/>
      <c r="B371" s="30"/>
      <c r="C371" s="26"/>
      <c r="D371" s="66"/>
      <c r="E371" s="26">
        <f t="shared" si="188"/>
        <v>1</v>
      </c>
      <c r="F371" s="26" t="e">
        <f t="shared" si="189"/>
        <v>#N/A</v>
      </c>
      <c r="G371" s="83" t="str">
        <f t="shared" si="190"/>
        <v>80.45</v>
      </c>
      <c r="H371" s="26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8">
        <f t="shared" si="170"/>
        <v>2.0833333333333321</v>
      </c>
      <c r="T371" s="78">
        <f t="shared" si="168"/>
        <v>4.8820098256304865E-2</v>
      </c>
      <c r="U371" s="78" t="e" cm="1">
        <f t="array" ref="U371">_xlfn.IFS(
    FALSE, N("Check if X1 shading is ON"),
    $U$247&lt;&gt;"x", NA(),
    FALSE, N("Check if case is 'LEFT' and x axis value less than z score"),
    AND($F$266 = "LEFT", $S371 &lt; IF($J$266="", 0, $J$266)), $T371,
    FALSE, N("Check if case is 'RIGHT' and x axis value greater than z score"),
    AND($F$266 = "RIGHT", $S371 &gt; IF($J$266="", 0, $J$266)), $T371,
    FALSE, N("Check if case is 'TWO' and both directions"),
    AND(
        $F$266 = "TWO",
        OR($S371 &lt; -ABS($J$266), $S371 &gt; ABS($J$267))
    ), $T371,
    FALSE, N("Default case: Return NA()"),
    TRUE, NA()
)</f>
        <v>#N/A</v>
      </c>
      <c r="V371" s="78" cm="1">
        <f t="array" ref="V371">_xlfn.IFS(
    FALSE, N("Check if X1 shading is ON"),
    $U$247&lt;&gt;"x", NA(),
    FALSE, N("Check if case is 'LEFT' and x axis value less than z score"),
    AND($F$267 = "LEFT", $S371 &lt; IF($J$267="", 0, $J$267)), $T371,
    FALSE, N("Check if case is 'RIGHT' and x axis value greater than z score"),
    AND($F$267 = "RIGHT", $S371 &gt; IF($J$267="", 0, $J$267)), $T371,
    FALSE, N("Default case: Return NA()"),
    TRUE, NA()
)</f>
        <v>4.8820098256304865E-2</v>
      </c>
      <c r="W371" s="78" t="e" cm="1">
        <f t="array" ref="W371">_xlfn.IFS(
    FALSE, N("Check if X1 shading is ON"),
    $W$247&lt;&gt;"x", NA(),
    FALSE, N("Check if case is 'LEFT' and x axis value less than z score"),
    AND($F$270 = "LEFT", $S371 &lt; IF($J$270="", 0, $J$270)), $T371,
    FALSE, N("Check if case is 'RIGHT' and x axis value greater than z score"),
    AND($F$270 = "RIGHT", $S371 &gt; IF($J$270="", 0, $J$270)), $T371,
    FALSE, N("Check if case is 'TWO' and both directions"),
    AND(
        $F$270 = "TWO",
        OR($S371 &lt; -ABS($J$270), $S371 &gt; ABS($J$270))
    ), $T371,
    FALSE, N("Default case: Return NA()"),
    TRUE, NA()
)</f>
        <v>#N/A</v>
      </c>
      <c r="X371" s="30"/>
      <c r="Y371" s="66">
        <v>-0.33333333333333548</v>
      </c>
      <c r="Z371" s="66">
        <v>0.27800000000000002</v>
      </c>
      <c r="AA371" s="66">
        <f t="shared" si="184"/>
        <v>0.27800000000000002</v>
      </c>
      <c r="AB371" s="66" t="str">
        <f t="shared" si="185"/>
        <v>x̅</v>
      </c>
      <c r="CA371" s="30"/>
      <c r="CB371" s="26"/>
      <c r="CC371" s="66"/>
      <c r="CD371" s="26">
        <f t="shared" si="191"/>
        <v>0</v>
      </c>
      <c r="CE371" s="26" t="e">
        <f t="shared" si="192"/>
        <v>#N/A</v>
      </c>
      <c r="CF371" s="83" t="str">
        <f t="shared" si="193"/>
        <v>80.00</v>
      </c>
      <c r="CG371" s="26"/>
      <c r="CH371" s="30"/>
      <c r="CI371" s="30"/>
      <c r="CJ371" s="30"/>
      <c r="CK371" s="30"/>
      <c r="CL371" s="30"/>
      <c r="CM371" s="30"/>
      <c r="CN371" s="30"/>
      <c r="CO371" s="30"/>
      <c r="CP371" s="30"/>
      <c r="CQ371" s="30"/>
      <c r="CR371" s="38">
        <f t="shared" si="175"/>
        <v>2.0416666666666656</v>
      </c>
      <c r="CS371" s="78">
        <f t="shared" si="173"/>
        <v>5.275558925238498E-2</v>
      </c>
      <c r="CT371" s="78" t="e" cm="1">
        <f t="array" ref="CT371">_xlfn.IFS(
    FALSE, N("Check if X1 shading is ON"),
    $CT$248&lt;&gt;"x", NA(),
    FALSE, N("Check if case is 'LEFT' and x axis value less than z score"),
    AND($CE$267 = "LEFT", $CR371 &lt; IF($CI$267="", 0, $CI$267)), $CS371,
    FALSE, N("Check if case is 'RIGHT' and x axis value greater than z score"),
    AND($CE$267 = "RIGHT", $CR371 &gt; IF($CI$267="", 0, $CI$267)), $CS371,
    FALSE, N("Check if case is 'TWO' and both directions"),
    AND(
        $CE$267 = "TWO",
        OR($CR371 &lt; -ABS($CI$267), $CR371 &gt; ABS($CI$268))
    ), $CS371,
    FALSE, N("Default case: Return NA()"),
    TRUE, NA()
)</f>
        <v>#N/A</v>
      </c>
      <c r="CU371" s="78" t="e" cm="1">
        <f t="array" ref="CU371">_xlfn.IFS(
    FALSE, N("Check if X1 shading is ON"),
    $CT$248&lt;&gt;"x", NA(),
    FALSE, N("Check if case is 'LEFT' and x axis value less than z score"),
    AND($CE$268 = "LEFT", $CR371 &lt; IF($CI$268="", 0, $CI$268)), $CS371,
    FALSE, N("Check if case is 'RIGHT' and x axis value greater than z score"),
    AND($CE$268 = "RIGHT", $CR371 &gt; IF($CI$268="", 0, $CI$268)), $CS371,
    FALSE, N("Default case: Return NA()"),
    TRUE, NA()
)</f>
        <v>#N/A</v>
      </c>
      <c r="CV371" s="78" t="e" cm="1">
        <f t="array" ref="CV371">_xlfn.IFS(
    FALSE, N("Check if X1 shading is ON"),
    $CV$248&lt;&gt;"x", NA(),
    FALSE, N("Check if case is 'LEFT' and x axis value less than z score"),
    AND($CE$271 = "LEFT", $CR371 &lt; IF($CI$271="", 0, $CI$271)), $CS371,
    FALSE, N("Check if case is 'RIGHT' and x axis value greater than z score"),
    AND($CE$271 = "RIGHT", $CR371 &gt; IF($CI$271="", 0, $CI$271)), $CS371,
    FALSE, N("Check if case is 'TWO' and both directions"),
    AND(
        $CE$271 = "TWO",
        OR($CR371 &lt; -ABS($CI$271), $CR371 &gt; ABS($CI$271))
    ), $CS371,
    FALSE, N("Default case: Return NA()"),
    TRUE, NA()
)</f>
        <v>#N/A</v>
      </c>
      <c r="CW371" s="30"/>
      <c r="CX371" s="66">
        <v>-0.50000000000000222</v>
      </c>
      <c r="CY371" s="66">
        <v>0.27800000000000002</v>
      </c>
      <c r="CZ371" s="66">
        <f t="shared" si="186"/>
        <v>0.27800000000000002</v>
      </c>
      <c r="DA371" s="66" t="str">
        <f t="shared" si="187"/>
        <v>x̅</v>
      </c>
    </row>
    <row r="372" spans="1:105" ht="16" x14ac:dyDescent="0.2">
      <c r="A372"/>
      <c r="B372" s="30"/>
      <c r="C372" s="26"/>
      <c r="D372" s="66"/>
      <c r="E372" s="26">
        <f t="shared" si="188"/>
        <v>2</v>
      </c>
      <c r="F372" s="26" t="e">
        <f t="shared" si="189"/>
        <v>#N/A</v>
      </c>
      <c r="G372" s="83" t="str">
        <f t="shared" si="190"/>
        <v>80.90</v>
      </c>
      <c r="H372" s="26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8">
        <f t="shared" si="170"/>
        <v>2.1249999999999987</v>
      </c>
      <c r="T372" s="78">
        <f t="shared" si="168"/>
        <v>4.5126018718354699E-2</v>
      </c>
      <c r="U372" s="78" t="e" cm="1">
        <f t="array" ref="U372">_xlfn.IFS(
    FALSE, N("Check if X1 shading is ON"),
    $U$247&lt;&gt;"x", NA(),
    FALSE, N("Check if case is 'LEFT' and x axis value less than z score"),
    AND($F$266 = "LEFT", $S372 &lt; IF($J$266="", 0, $J$266)), $T372,
    FALSE, N("Check if case is 'RIGHT' and x axis value greater than z score"),
    AND($F$266 = "RIGHT", $S372 &gt; IF($J$266="", 0, $J$266)), $T372,
    FALSE, N("Check if case is 'TWO' and both directions"),
    AND(
        $F$266 = "TWO",
        OR($S372 &lt; -ABS($J$266), $S372 &gt; ABS($J$267))
    ), $T372,
    FALSE, N("Default case: Return NA()"),
    TRUE, NA()
)</f>
        <v>#N/A</v>
      </c>
      <c r="V372" s="78" cm="1">
        <f t="array" ref="V372">_xlfn.IFS(
    FALSE, N("Check if X1 shading is ON"),
    $U$247&lt;&gt;"x", NA(),
    FALSE, N("Check if case is 'LEFT' and x axis value less than z score"),
    AND($F$267 = "LEFT", $S372 &lt; IF($J$267="", 0, $J$267)), $T372,
    FALSE, N("Check if case is 'RIGHT' and x axis value greater than z score"),
    AND($F$267 = "RIGHT", $S372 &gt; IF($J$267="", 0, $J$267)), $T372,
    FALSE, N("Default case: Return NA()"),
    TRUE, NA()
)</f>
        <v>4.5126018718354699E-2</v>
      </c>
      <c r="W372" s="78" t="e" cm="1">
        <f t="array" ref="W372">_xlfn.IFS(
    FALSE, N("Check if X1 shading is ON"),
    $W$247&lt;&gt;"x", NA(),
    FALSE, N("Check if case is 'LEFT' and x axis value less than z score"),
    AND($F$270 = "LEFT", $S372 &lt; IF($J$270="", 0, $J$270)), $T372,
    FALSE, N("Check if case is 'RIGHT' and x axis value greater than z score"),
    AND($F$270 = "RIGHT", $S372 &gt; IF($J$270="", 0, $J$270)), $T372,
    FALSE, N("Check if case is 'TWO' and both directions"),
    AND(
        $F$270 = "TWO",
        OR($S372 &lt; -ABS($J$270), $S372 &gt; ABS($J$270))
    ), $T372,
    FALSE, N("Default case: Return NA()"),
    TRUE, NA()
)</f>
        <v>#N/A</v>
      </c>
      <c r="X372" s="30"/>
      <c r="Y372" s="66">
        <v>-0.16666666666666879</v>
      </c>
      <c r="Z372" s="66">
        <v>0.27800000000000002</v>
      </c>
      <c r="AA372" s="66">
        <f t="shared" si="184"/>
        <v>0.27800000000000002</v>
      </c>
      <c r="AB372" s="66" t="str">
        <f t="shared" si="185"/>
        <v>x̅</v>
      </c>
      <c r="CA372" s="30"/>
      <c r="CB372" s="26"/>
      <c r="CC372" s="66"/>
      <c r="CD372" s="26">
        <f t="shared" si="191"/>
        <v>1</v>
      </c>
      <c r="CE372" s="26" t="e">
        <f t="shared" si="192"/>
        <v>#N/A</v>
      </c>
      <c r="CF372" s="83" t="str">
        <f t="shared" si="193"/>
        <v>80.45</v>
      </c>
      <c r="CG372" s="26"/>
      <c r="CH372" s="30"/>
      <c r="CI372" s="30"/>
      <c r="CJ372" s="30"/>
      <c r="CK372" s="30"/>
      <c r="CL372" s="30"/>
      <c r="CM372" s="30"/>
      <c r="CN372" s="30"/>
      <c r="CO372" s="30"/>
      <c r="CP372" s="30"/>
      <c r="CQ372" s="30"/>
      <c r="CR372" s="38">
        <f t="shared" si="175"/>
        <v>2.0833333333333321</v>
      </c>
      <c r="CS372" s="78">
        <f t="shared" si="173"/>
        <v>4.8820098256304865E-2</v>
      </c>
      <c r="CT372" s="78" t="e" cm="1">
        <f t="array" ref="CT372">_xlfn.IFS(
    FALSE, N("Check if X1 shading is ON"),
    $CT$248&lt;&gt;"x", NA(),
    FALSE, N("Check if case is 'LEFT' and x axis value less than z score"),
    AND($CE$267 = "LEFT", $CR372 &lt; IF($CI$267="", 0, $CI$267)), $CS372,
    FALSE, N("Check if case is 'RIGHT' and x axis value greater than z score"),
    AND($CE$267 = "RIGHT", $CR372 &gt; IF($CI$267="", 0, $CI$267)), $CS372,
    FALSE, N("Check if case is 'TWO' and both directions"),
    AND(
        $CE$267 = "TWO",
        OR($CR372 &lt; -ABS($CI$267), $CR372 &gt; ABS($CI$268))
    ), $CS372,
    FALSE, N("Default case: Return NA()"),
    TRUE, NA()
)</f>
        <v>#N/A</v>
      </c>
      <c r="CU372" s="78" cm="1">
        <f t="array" ref="CU372">_xlfn.IFS(
    FALSE, N("Check if X1 shading is ON"),
    $CT$248&lt;&gt;"x", NA(),
    FALSE, N("Check if case is 'LEFT' and x axis value less than z score"),
    AND($CE$268 = "LEFT", $CR372 &lt; IF($CI$268="", 0, $CI$268)), $CS372,
    FALSE, N("Check if case is 'RIGHT' and x axis value greater than z score"),
    AND($CE$268 = "RIGHT", $CR372 &gt; IF($CI$268="", 0, $CI$268)), $CS372,
    FALSE, N("Default case: Return NA()"),
    TRUE, NA()
)</f>
        <v>4.8820098256304865E-2</v>
      </c>
      <c r="CV372" s="78" t="e" cm="1">
        <f t="array" ref="CV372">_xlfn.IFS(
    FALSE, N("Check if X1 shading is ON"),
    $CV$248&lt;&gt;"x", NA(),
    FALSE, N("Check if case is 'LEFT' and x axis value less than z score"),
    AND($CE$271 = "LEFT", $CR372 &lt; IF($CI$271="", 0, $CI$271)), $CS372,
    FALSE, N("Check if case is 'RIGHT' and x axis value greater than z score"),
    AND($CE$271 = "RIGHT", $CR372 &gt; IF($CI$271="", 0, $CI$271)), $CS372,
    FALSE, N("Check if case is 'TWO' and both directions"),
    AND(
        $CE$271 = "TWO",
        OR($CR372 &lt; -ABS($CI$271), $CR372 &gt; ABS($CI$271))
    ), $CS372,
    FALSE, N("Default case: Return NA()"),
    TRUE, NA()
)</f>
        <v>#N/A</v>
      </c>
      <c r="CW372" s="30"/>
      <c r="CX372" s="66">
        <v>-0.33333333333333548</v>
      </c>
      <c r="CY372" s="66">
        <v>0.27800000000000002</v>
      </c>
      <c r="CZ372" s="66">
        <f t="shared" si="186"/>
        <v>0.27800000000000002</v>
      </c>
      <c r="DA372" s="66" t="str">
        <f t="shared" si="187"/>
        <v>x̅</v>
      </c>
    </row>
    <row r="373" spans="1:105" ht="16" x14ac:dyDescent="0.2">
      <c r="A373"/>
      <c r="B373" s="30"/>
      <c r="C373" s="26"/>
      <c r="D373" s="66"/>
      <c r="E373" s="26">
        <f t="shared" si="188"/>
        <v>3</v>
      </c>
      <c r="F373" s="26" t="e">
        <f t="shared" si="189"/>
        <v>#N/A</v>
      </c>
      <c r="G373" s="83" t="str">
        <f t="shared" si="190"/>
        <v>81.34</v>
      </c>
      <c r="H373" s="26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8">
        <f t="shared" si="170"/>
        <v>2.1666666666666652</v>
      </c>
      <c r="T373" s="78">
        <f t="shared" si="168"/>
        <v>4.1664133658564015E-2</v>
      </c>
      <c r="U373" s="78" t="e" cm="1">
        <f t="array" ref="U373">_xlfn.IFS(
    FALSE, N("Check if X1 shading is ON"),
    $U$247&lt;&gt;"x", NA(),
    FALSE, N("Check if case is 'LEFT' and x axis value less than z score"),
    AND($F$266 = "LEFT", $S373 &lt; IF($J$266="", 0, $J$266)), $T373,
    FALSE, N("Check if case is 'RIGHT' and x axis value greater than z score"),
    AND($F$266 = "RIGHT", $S373 &gt; IF($J$266="", 0, $J$266)), $T373,
    FALSE, N("Check if case is 'TWO' and both directions"),
    AND(
        $F$266 = "TWO",
        OR($S373 &lt; -ABS($J$266), $S373 &gt; ABS($J$267))
    ), $T373,
    FALSE, N("Default case: Return NA()"),
    TRUE, NA()
)</f>
        <v>#N/A</v>
      </c>
      <c r="V373" s="78" cm="1">
        <f t="array" ref="V373">_xlfn.IFS(
    FALSE, N("Check if X1 shading is ON"),
    $U$247&lt;&gt;"x", NA(),
    FALSE, N("Check if case is 'LEFT' and x axis value less than z score"),
    AND($F$267 = "LEFT", $S373 &lt; IF($J$267="", 0, $J$267)), $T373,
    FALSE, N("Check if case is 'RIGHT' and x axis value greater than z score"),
    AND($F$267 = "RIGHT", $S373 &gt; IF($J$267="", 0, $J$267)), $T373,
    FALSE, N("Default case: Return NA()"),
    TRUE, NA()
)</f>
        <v>4.1664133658564015E-2</v>
      </c>
      <c r="W373" s="78" t="e" cm="1">
        <f t="array" ref="W373">_xlfn.IFS(
    FALSE, N("Check if X1 shading is ON"),
    $W$247&lt;&gt;"x", NA(),
    FALSE, N("Check if case is 'LEFT' and x axis value less than z score"),
    AND($F$270 = "LEFT", $S373 &lt; IF($J$270="", 0, $J$270)), $T373,
    FALSE, N("Check if case is 'RIGHT' and x axis value greater than z score"),
    AND($F$270 = "RIGHT", $S373 &gt; IF($J$270="", 0, $J$270)), $T373,
    FALSE, N("Check if case is 'TWO' and both directions"),
    AND(
        $F$270 = "TWO",
        OR($S373 &lt; -ABS($J$270), $S373 &gt; ABS($J$270))
    ), $T373,
    FALSE, N("Default case: Return NA()"),
    TRUE, NA()
)</f>
        <v>#N/A</v>
      </c>
      <c r="X373" s="30"/>
      <c r="Y373" s="66">
        <v>0.16666666666666449</v>
      </c>
      <c r="Z373" s="66">
        <v>0.27800000000000002</v>
      </c>
      <c r="AA373" s="66">
        <f t="shared" si="184"/>
        <v>0.27800000000000002</v>
      </c>
      <c r="AB373" s="66" t="str">
        <f t="shared" si="185"/>
        <v>x̅</v>
      </c>
      <c r="CA373" s="30"/>
      <c r="CB373" s="26"/>
      <c r="CC373" s="66"/>
      <c r="CD373" s="26">
        <f t="shared" si="191"/>
        <v>2</v>
      </c>
      <c r="CE373" s="26" t="e">
        <f t="shared" si="192"/>
        <v>#N/A</v>
      </c>
      <c r="CF373" s="83" t="str">
        <f t="shared" si="193"/>
        <v>80.90</v>
      </c>
      <c r="CG373" s="26"/>
      <c r="CH373" s="30"/>
      <c r="CI373" s="30"/>
      <c r="CJ373" s="30"/>
      <c r="CK373" s="30"/>
      <c r="CL373" s="30"/>
      <c r="CM373" s="30"/>
      <c r="CN373" s="30"/>
      <c r="CO373" s="30"/>
      <c r="CP373" s="30"/>
      <c r="CQ373" s="30"/>
      <c r="CR373" s="38">
        <f t="shared" si="175"/>
        <v>2.1249999999999987</v>
      </c>
      <c r="CS373" s="78">
        <f t="shared" si="173"/>
        <v>4.5126018718354699E-2</v>
      </c>
      <c r="CT373" s="78" t="e" cm="1">
        <f t="array" ref="CT373">_xlfn.IFS(
    FALSE, N("Check if X1 shading is ON"),
    $CT$248&lt;&gt;"x", NA(),
    FALSE, N("Check if case is 'LEFT' and x axis value less than z score"),
    AND($CE$267 = "LEFT", $CR373 &lt; IF($CI$267="", 0, $CI$267)), $CS373,
    FALSE, N("Check if case is 'RIGHT' and x axis value greater than z score"),
    AND($CE$267 = "RIGHT", $CR373 &gt; IF($CI$267="", 0, $CI$267)), $CS373,
    FALSE, N("Check if case is 'TWO' and both directions"),
    AND(
        $CE$267 = "TWO",
        OR($CR373 &lt; -ABS($CI$267), $CR373 &gt; ABS($CI$268))
    ), $CS373,
    FALSE, N("Default case: Return NA()"),
    TRUE, NA()
)</f>
        <v>#N/A</v>
      </c>
      <c r="CU373" s="78" cm="1">
        <f t="array" ref="CU373">_xlfn.IFS(
    FALSE, N("Check if X1 shading is ON"),
    $CT$248&lt;&gt;"x", NA(),
    FALSE, N("Check if case is 'LEFT' and x axis value less than z score"),
    AND($CE$268 = "LEFT", $CR373 &lt; IF($CI$268="", 0, $CI$268)), $CS373,
    FALSE, N("Check if case is 'RIGHT' and x axis value greater than z score"),
    AND($CE$268 = "RIGHT", $CR373 &gt; IF($CI$268="", 0, $CI$268)), $CS373,
    FALSE, N("Default case: Return NA()"),
    TRUE, NA()
)</f>
        <v>4.5126018718354699E-2</v>
      </c>
      <c r="CV373" s="78" t="e" cm="1">
        <f t="array" ref="CV373">_xlfn.IFS(
    FALSE, N("Check if X1 shading is ON"),
    $CV$248&lt;&gt;"x", NA(),
    FALSE, N("Check if case is 'LEFT' and x axis value less than z score"),
    AND($CE$271 = "LEFT", $CR373 &lt; IF($CI$271="", 0, $CI$271)), $CS373,
    FALSE, N("Check if case is 'RIGHT' and x axis value greater than z score"),
    AND($CE$271 = "RIGHT", $CR373 &gt; IF($CI$271="", 0, $CI$271)), $CS373,
    FALSE, N("Check if case is 'TWO' and both directions"),
    AND(
        $CE$271 = "TWO",
        OR($CR373 &lt; -ABS($CI$271), $CR373 &gt; ABS($CI$271))
    ), $CS373,
    FALSE, N("Default case: Return NA()"),
    TRUE, NA()
)</f>
        <v>#N/A</v>
      </c>
      <c r="CW373" s="30"/>
      <c r="CX373" s="66">
        <v>-0.16666666666666879</v>
      </c>
      <c r="CY373" s="66">
        <v>0.27800000000000002</v>
      </c>
      <c r="CZ373" s="66">
        <f t="shared" si="186"/>
        <v>0.27800000000000002</v>
      </c>
      <c r="DA373" s="66" t="str">
        <f t="shared" si="187"/>
        <v>x̅</v>
      </c>
    </row>
    <row r="374" spans="1:105" ht="16" x14ac:dyDescent="0.2">
      <c r="A374"/>
      <c r="B374" s="30"/>
      <c r="C374" s="26"/>
      <c r="D374" s="66"/>
      <c r="E374" s="66"/>
      <c r="F374" s="26"/>
      <c r="G374" s="26"/>
      <c r="H374" s="26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8">
        <f t="shared" si="170"/>
        <v>2.2083333333333317</v>
      </c>
      <c r="T374" s="78">
        <f t="shared" si="168"/>
        <v>3.842496144051797E-2</v>
      </c>
      <c r="U374" s="78" t="e" cm="1">
        <f t="array" ref="U374">_xlfn.IFS(
    FALSE, N("Check if X1 shading is ON"),
    $U$247&lt;&gt;"x", NA(),
    FALSE, N("Check if case is 'LEFT' and x axis value less than z score"),
    AND($F$266 = "LEFT", $S374 &lt; IF($J$266="", 0, $J$266)), $T374,
    FALSE, N("Check if case is 'RIGHT' and x axis value greater than z score"),
    AND($F$266 = "RIGHT", $S374 &gt; IF($J$266="", 0, $J$266)), $T374,
    FALSE, N("Check if case is 'TWO' and both directions"),
    AND(
        $F$266 = "TWO",
        OR($S374 &lt; -ABS($J$266), $S374 &gt; ABS($J$267))
    ), $T374,
    FALSE, N("Default case: Return NA()"),
    TRUE, NA()
)</f>
        <v>#N/A</v>
      </c>
      <c r="V374" s="78" cm="1">
        <f t="array" ref="V374">_xlfn.IFS(
    FALSE, N("Check if X1 shading is ON"),
    $U$247&lt;&gt;"x", NA(),
    FALSE, N("Check if case is 'LEFT' and x axis value less than z score"),
    AND($F$267 = "LEFT", $S374 &lt; IF($J$267="", 0, $J$267)), $T374,
    FALSE, N("Check if case is 'RIGHT' and x axis value greater than z score"),
    AND($F$267 = "RIGHT", $S374 &gt; IF($J$267="", 0, $J$267)), $T374,
    FALSE, N("Default case: Return NA()"),
    TRUE, NA()
)</f>
        <v>3.842496144051797E-2</v>
      </c>
      <c r="W374" s="78" t="e" cm="1">
        <f t="array" ref="W374">_xlfn.IFS(
    FALSE, N("Check if X1 shading is ON"),
    $W$247&lt;&gt;"x", NA(),
    FALSE, N("Check if case is 'LEFT' and x axis value less than z score"),
    AND($F$270 = "LEFT", $S374 &lt; IF($J$270="", 0, $J$270)), $T374,
    FALSE, N("Check if case is 'RIGHT' and x axis value greater than z score"),
    AND($F$270 = "RIGHT", $S374 &gt; IF($J$270="", 0, $J$270)), $T374,
    FALSE, N("Check if case is 'TWO' and both directions"),
    AND(
        $F$270 = "TWO",
        OR($S374 &lt; -ABS($J$270), $S374 &gt; ABS($J$270))
    ), $T374,
    FALSE, N("Default case: Return NA()"),
    TRUE, NA()
)</f>
        <v>#N/A</v>
      </c>
      <c r="X374" s="30"/>
      <c r="Y374" s="66">
        <v>0.33333333333333115</v>
      </c>
      <c r="Z374" s="66">
        <v>0.27800000000000002</v>
      </c>
      <c r="AA374" s="66">
        <f t="shared" si="184"/>
        <v>0.27800000000000002</v>
      </c>
      <c r="AB374" s="66" t="str">
        <f t="shared" si="185"/>
        <v>x̅</v>
      </c>
      <c r="CA374" s="30"/>
      <c r="CB374" s="26"/>
      <c r="CC374" s="66"/>
      <c r="CD374" s="26">
        <f t="shared" si="191"/>
        <v>3</v>
      </c>
      <c r="CE374" s="26" t="e">
        <f t="shared" si="192"/>
        <v>#N/A</v>
      </c>
      <c r="CF374" s="83" t="str">
        <f t="shared" si="193"/>
        <v>81.34</v>
      </c>
      <c r="CG374" s="26"/>
      <c r="CH374" s="30"/>
      <c r="CI374" s="30"/>
      <c r="CJ374" s="30"/>
      <c r="CK374" s="30"/>
      <c r="CL374" s="30"/>
      <c r="CM374" s="30"/>
      <c r="CN374" s="30"/>
      <c r="CO374" s="30"/>
      <c r="CP374" s="30"/>
      <c r="CQ374" s="30"/>
      <c r="CR374" s="38">
        <f t="shared" si="175"/>
        <v>2.1666666666666652</v>
      </c>
      <c r="CS374" s="78">
        <f t="shared" si="173"/>
        <v>4.1664133658564015E-2</v>
      </c>
      <c r="CT374" s="78" t="e" cm="1">
        <f t="array" ref="CT374">_xlfn.IFS(
    FALSE, N("Check if X1 shading is ON"),
    $CT$248&lt;&gt;"x", NA(),
    FALSE, N("Check if case is 'LEFT' and x axis value less than z score"),
    AND($CE$267 = "LEFT", $CR374 &lt; IF($CI$267="", 0, $CI$267)), $CS374,
    FALSE, N("Check if case is 'RIGHT' and x axis value greater than z score"),
    AND($CE$267 = "RIGHT", $CR374 &gt; IF($CI$267="", 0, $CI$267)), $CS374,
    FALSE, N("Check if case is 'TWO' and both directions"),
    AND(
        $CE$267 = "TWO",
        OR($CR374 &lt; -ABS($CI$267), $CR374 &gt; ABS($CI$268))
    ), $CS374,
    FALSE, N("Default case: Return NA()"),
    TRUE, NA()
)</f>
        <v>#N/A</v>
      </c>
      <c r="CU374" s="78" cm="1">
        <f t="array" ref="CU374">_xlfn.IFS(
    FALSE, N("Check if X1 shading is ON"),
    $CT$248&lt;&gt;"x", NA(),
    FALSE, N("Check if case is 'LEFT' and x axis value less than z score"),
    AND($CE$268 = "LEFT", $CR374 &lt; IF($CI$268="", 0, $CI$268)), $CS374,
    FALSE, N("Check if case is 'RIGHT' and x axis value greater than z score"),
    AND($CE$268 = "RIGHT", $CR374 &gt; IF($CI$268="", 0, $CI$268)), $CS374,
    FALSE, N("Default case: Return NA()"),
    TRUE, NA()
)</f>
        <v>4.1664133658564015E-2</v>
      </c>
      <c r="CV374" s="78" t="e" cm="1">
        <f t="array" ref="CV374">_xlfn.IFS(
    FALSE, N("Check if X1 shading is ON"),
    $CV$248&lt;&gt;"x", NA(),
    FALSE, N("Check if case is 'LEFT' and x axis value less than z score"),
    AND($CE$271 = "LEFT", $CR374 &lt; IF($CI$271="", 0, $CI$271)), $CS374,
    FALSE, N("Check if case is 'RIGHT' and x axis value greater than z score"),
    AND($CE$271 = "RIGHT", $CR374 &gt; IF($CI$271="", 0, $CI$271)), $CS374,
    FALSE, N("Check if case is 'TWO' and both directions"),
    AND(
        $CE$271 = "TWO",
        OR($CR374 &lt; -ABS($CI$271), $CR374 &gt; ABS($CI$271))
    ), $CS374,
    FALSE, N("Default case: Return NA()"),
    TRUE, NA()
)</f>
        <v>#N/A</v>
      </c>
      <c r="CW374" s="30"/>
      <c r="CX374" s="66">
        <v>0.16666666666666449</v>
      </c>
      <c r="CY374" s="66">
        <v>0.27800000000000002</v>
      </c>
      <c r="CZ374" s="66">
        <f t="shared" si="186"/>
        <v>0.27800000000000002</v>
      </c>
      <c r="DA374" s="66" t="str">
        <f t="shared" si="187"/>
        <v>x̅</v>
      </c>
    </row>
    <row r="375" spans="1:105" ht="19" x14ac:dyDescent="0.25">
      <c r="A375"/>
      <c r="B375" s="30"/>
      <c r="C375" s="77" t="s">
        <v>90</v>
      </c>
      <c r="D375" s="66"/>
      <c r="E375" s="70" t="str">
        <f>$H$265</f>
        <v>SE = σ̂(x̅)</v>
      </c>
      <c r="F375" s="106">
        <f>H270</f>
        <v>0.44824049374179142</v>
      </c>
      <c r="G375" s="26"/>
      <c r="H375" s="26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8">
        <f t="shared" si="170"/>
        <v>2.2499999999999982</v>
      </c>
      <c r="T375" s="78">
        <f t="shared" si="168"/>
        <v>3.5398842630761047E-2</v>
      </c>
      <c r="U375" s="78" t="e" cm="1">
        <f t="array" ref="U375">_xlfn.IFS(
    FALSE, N("Check if X1 shading is ON"),
    $U$247&lt;&gt;"x", NA(),
    FALSE, N("Check if case is 'LEFT' and x axis value less than z score"),
    AND($F$266 = "LEFT", $S375 &lt; IF($J$266="", 0, $J$266)), $T375,
    FALSE, N("Check if case is 'RIGHT' and x axis value greater than z score"),
    AND($F$266 = "RIGHT", $S375 &gt; IF($J$266="", 0, $J$266)), $T375,
    FALSE, N("Check if case is 'TWO' and both directions"),
    AND(
        $F$266 = "TWO",
        OR($S375 &lt; -ABS($J$266), $S375 &gt; ABS($J$267))
    ), $T375,
    FALSE, N("Default case: Return NA()"),
    TRUE, NA()
)</f>
        <v>#N/A</v>
      </c>
      <c r="V375" s="78" cm="1">
        <f t="array" ref="V375">_xlfn.IFS(
    FALSE, N("Check if X1 shading is ON"),
    $U$247&lt;&gt;"x", NA(),
    FALSE, N("Check if case is 'LEFT' and x axis value less than z score"),
    AND($F$267 = "LEFT", $S375 &lt; IF($J$267="", 0, $J$267)), $T375,
    FALSE, N("Check if case is 'RIGHT' and x axis value greater than z score"),
    AND($F$267 = "RIGHT", $S375 &gt; IF($J$267="", 0, $J$267)), $T375,
    FALSE, N("Default case: Return NA()"),
    TRUE, NA()
)</f>
        <v>3.5398842630761047E-2</v>
      </c>
      <c r="W375" s="78" t="e" cm="1">
        <f t="array" ref="W375">_xlfn.IFS(
    FALSE, N("Check if X1 shading is ON"),
    $W$247&lt;&gt;"x", NA(),
    FALSE, N("Check if case is 'LEFT' and x axis value less than z score"),
    AND($F$270 = "LEFT", $S375 &lt; IF($J$270="", 0, $J$270)), $T375,
    FALSE, N("Check if case is 'RIGHT' and x axis value greater than z score"),
    AND($F$270 = "RIGHT", $S375 &gt; IF($J$270="", 0, $J$270)), $T375,
    FALSE, N("Check if case is 'TWO' and both directions"),
    AND(
        $F$270 = "TWO",
        OR($S375 &lt; -ABS($J$270), $S375 &gt; ABS($J$270))
    ), $T375,
    FALSE, N("Default case: Return NA()"),
    TRUE, NA()
)</f>
        <v>#N/A</v>
      </c>
      <c r="X375" s="30"/>
      <c r="Y375" s="66">
        <v>0.49999999999999789</v>
      </c>
      <c r="Z375" s="66">
        <v>0.27800000000000002</v>
      </c>
      <c r="AA375" s="66">
        <f t="shared" si="184"/>
        <v>0.27800000000000002</v>
      </c>
      <c r="AB375" s="66" t="str">
        <f t="shared" si="185"/>
        <v>x̅</v>
      </c>
      <c r="CA375" s="30"/>
      <c r="CB375" s="26"/>
      <c r="CC375" s="66"/>
      <c r="CD375" s="66"/>
      <c r="CE375" s="26"/>
      <c r="CF375" s="26"/>
      <c r="CG375" s="26"/>
      <c r="CH375" s="30"/>
      <c r="CI375" s="30"/>
      <c r="CJ375" s="30"/>
      <c r="CK375" s="30"/>
      <c r="CL375" s="30"/>
      <c r="CM375" s="30"/>
      <c r="CN375" s="30"/>
      <c r="CO375" s="30"/>
      <c r="CP375" s="30"/>
      <c r="CQ375" s="30"/>
      <c r="CR375" s="38">
        <f t="shared" si="175"/>
        <v>2.2083333333333317</v>
      </c>
      <c r="CS375" s="78">
        <f t="shared" si="173"/>
        <v>3.842496144051797E-2</v>
      </c>
      <c r="CT375" s="78" t="e" cm="1">
        <f t="array" ref="CT375">_xlfn.IFS(
    FALSE, N("Check if X1 shading is ON"),
    $CT$248&lt;&gt;"x", NA(),
    FALSE, N("Check if case is 'LEFT' and x axis value less than z score"),
    AND($CE$267 = "LEFT", $CR375 &lt; IF($CI$267="", 0, $CI$267)), $CS375,
    FALSE, N("Check if case is 'RIGHT' and x axis value greater than z score"),
    AND($CE$267 = "RIGHT", $CR375 &gt; IF($CI$267="", 0, $CI$267)), $CS375,
    FALSE, N("Check if case is 'TWO' and both directions"),
    AND(
        $CE$267 = "TWO",
        OR($CR375 &lt; -ABS($CI$267), $CR375 &gt; ABS($CI$268))
    ), $CS375,
    FALSE, N("Default case: Return NA()"),
    TRUE, NA()
)</f>
        <v>#N/A</v>
      </c>
      <c r="CU375" s="78" cm="1">
        <f t="array" ref="CU375">_xlfn.IFS(
    FALSE, N("Check if X1 shading is ON"),
    $CT$248&lt;&gt;"x", NA(),
    FALSE, N("Check if case is 'LEFT' and x axis value less than z score"),
    AND($CE$268 = "LEFT", $CR375 &lt; IF($CI$268="", 0, $CI$268)), $CS375,
    FALSE, N("Check if case is 'RIGHT' and x axis value greater than z score"),
    AND($CE$268 = "RIGHT", $CR375 &gt; IF($CI$268="", 0, $CI$268)), $CS375,
    FALSE, N("Default case: Return NA()"),
    TRUE, NA()
)</f>
        <v>3.842496144051797E-2</v>
      </c>
      <c r="CV375" s="78" t="e" cm="1">
        <f t="array" ref="CV375">_xlfn.IFS(
    FALSE, N("Check if X1 shading is ON"),
    $CV$248&lt;&gt;"x", NA(),
    FALSE, N("Check if case is 'LEFT' and x axis value less than z score"),
    AND($CE$271 = "LEFT", $CR375 &lt; IF($CI$271="", 0, $CI$271)), $CS375,
    FALSE, N("Check if case is 'RIGHT' and x axis value greater than z score"),
    AND($CE$271 = "RIGHT", $CR375 &gt; IF($CI$271="", 0, $CI$271)), $CS375,
    FALSE, N("Check if case is 'TWO' and both directions"),
    AND(
        $CE$271 = "TWO",
        OR($CR375 &lt; -ABS($CI$271), $CR375 &gt; ABS($CI$271))
    ), $CS375,
    FALSE, N("Default case: Return NA()"),
    TRUE, NA()
)</f>
        <v>#N/A</v>
      </c>
      <c r="CW375" s="30"/>
      <c r="CX375" s="66">
        <v>0.33333333333333115</v>
      </c>
      <c r="CY375" s="66">
        <v>0.27800000000000002</v>
      </c>
      <c r="CZ375" s="66">
        <f t="shared" si="186"/>
        <v>0.27800000000000002</v>
      </c>
      <c r="DA375" s="66" t="str">
        <f t="shared" si="187"/>
        <v>x̅</v>
      </c>
    </row>
    <row r="376" spans="1:105" ht="19" x14ac:dyDescent="0.25">
      <c r="A376" s="5"/>
      <c r="B376" s="30"/>
      <c r="C376" s="35" t="s">
        <v>40</v>
      </c>
      <c r="D376" s="70" t="s">
        <v>41</v>
      </c>
      <c r="E376" s="64" t="str">
        <f>LEFT(C375,6)&amp;" "&amp;$D$266&amp;" axis"</f>
        <v>X3 std T x̅ axis</v>
      </c>
      <c r="F376" s="64" t="str">
        <f>$D$261&amp;" stdev y"</f>
        <v>T x̅ stdev y</v>
      </c>
      <c r="G376" s="66"/>
      <c r="H376" s="66"/>
      <c r="I376" s="64" t="str">
        <f>$D$266&amp;" stdev labels"</f>
        <v>T x̅ stdev labels</v>
      </c>
      <c r="J376" s="30"/>
      <c r="K376" s="30"/>
      <c r="L376" s="30"/>
      <c r="M376" s="30"/>
      <c r="N376" s="30"/>
      <c r="O376" s="30"/>
      <c r="P376" s="30"/>
      <c r="Q376" s="30"/>
      <c r="R376" s="30"/>
      <c r="S376" s="38">
        <f t="shared" si="170"/>
        <v>2.2916666666666647</v>
      </c>
      <c r="T376" s="78">
        <f t="shared" si="168"/>
        <v>3.2576019512921675E-2</v>
      </c>
      <c r="U376" s="78" t="e" cm="1">
        <f t="array" ref="U376">_xlfn.IFS(
    FALSE, N("Check if X1 shading is ON"),
    $U$247&lt;&gt;"x", NA(),
    FALSE, N("Check if case is 'LEFT' and x axis value less than z score"),
    AND($F$266 = "LEFT", $S376 &lt; IF($J$266="", 0, $J$266)), $T376,
    FALSE, N("Check if case is 'RIGHT' and x axis value greater than z score"),
    AND($F$266 = "RIGHT", $S376 &gt; IF($J$266="", 0, $J$266)), $T376,
    FALSE, N("Check if case is 'TWO' and both directions"),
    AND(
        $F$266 = "TWO",
        OR($S376 &lt; -ABS($J$266), $S376 &gt; ABS($J$267))
    ), $T376,
    FALSE, N("Default case: Return NA()"),
    TRUE, NA()
)</f>
        <v>#N/A</v>
      </c>
      <c r="V376" s="78" cm="1">
        <f t="array" ref="V376">_xlfn.IFS(
    FALSE, N("Check if X1 shading is ON"),
    $U$247&lt;&gt;"x", NA(),
    FALSE, N("Check if case is 'LEFT' and x axis value less than z score"),
    AND($F$267 = "LEFT", $S376 &lt; IF($J$267="", 0, $J$267)), $T376,
    FALSE, N("Check if case is 'RIGHT' and x axis value greater than z score"),
    AND($F$267 = "RIGHT", $S376 &gt; IF($J$267="", 0, $J$267)), $T376,
    FALSE, N("Default case: Return NA()"),
    TRUE, NA()
)</f>
        <v>3.2576019512921675E-2</v>
      </c>
      <c r="W376" s="78" t="e" cm="1">
        <f t="array" ref="W376">_xlfn.IFS(
    FALSE, N("Check if X1 shading is ON"),
    $W$247&lt;&gt;"x", NA(),
    FALSE, N("Check if case is 'LEFT' and x axis value less than z score"),
    AND($F$270 = "LEFT", $S376 &lt; IF($J$270="", 0, $J$270)), $T376,
    FALSE, N("Check if case is 'RIGHT' and x axis value greater than z score"),
    AND($F$270 = "RIGHT", $S376 &gt; IF($J$270="", 0, $J$270)), $T376,
    FALSE, N("Check if case is 'TWO' and both directions"),
    AND(
        $F$270 = "TWO",
        OR($S376 &lt; -ABS($J$270), $S376 &gt; ABS($J$270))
    ), $T376,
    FALSE, N("Default case: Return NA()"),
    TRUE, NA()
)</f>
        <v>#N/A</v>
      </c>
      <c r="X376" s="30"/>
      <c r="Y376" s="66">
        <v>0.66666666666666441</v>
      </c>
      <c r="Z376" s="66">
        <v>0.27800000000000002</v>
      </c>
      <c r="AA376" s="66">
        <f t="shared" si="184"/>
        <v>0.27800000000000002</v>
      </c>
      <c r="AB376" s="66" t="str">
        <f t="shared" si="185"/>
        <v>x̅</v>
      </c>
      <c r="CA376" s="30"/>
      <c r="CB376" s="77" t="s">
        <v>90</v>
      </c>
      <c r="CC376" s="66"/>
      <c r="CD376" s="70" t="str">
        <f>$CG$266</f>
        <v>SE = σ̂(x̅)</v>
      </c>
      <c r="CE376" s="106">
        <f>CG271</f>
        <v>0.44824049374179142</v>
      </c>
      <c r="CF376" s="26"/>
      <c r="CG376" s="26"/>
      <c r="CH376" s="30"/>
      <c r="CI376" s="30"/>
      <c r="CJ376" s="30"/>
      <c r="CK376" s="30"/>
      <c r="CL376" s="30"/>
      <c r="CM376" s="30"/>
      <c r="CN376" s="30"/>
      <c r="CO376" s="30"/>
      <c r="CP376" s="30"/>
      <c r="CQ376" s="30"/>
      <c r="CR376" s="38">
        <f t="shared" si="175"/>
        <v>2.2499999999999982</v>
      </c>
      <c r="CS376" s="78">
        <f t="shared" si="173"/>
        <v>3.5398842630761047E-2</v>
      </c>
      <c r="CT376" s="78" t="e" cm="1">
        <f t="array" ref="CT376">_xlfn.IFS(
    FALSE, N("Check if X1 shading is ON"),
    $CT$248&lt;&gt;"x", NA(),
    FALSE, N("Check if case is 'LEFT' and x axis value less than z score"),
    AND($CE$267 = "LEFT", $CR376 &lt; IF($CI$267="", 0, $CI$267)), $CS376,
    FALSE, N("Check if case is 'RIGHT' and x axis value greater than z score"),
    AND($CE$267 = "RIGHT", $CR376 &gt; IF($CI$267="", 0, $CI$267)), $CS376,
    FALSE, N("Check if case is 'TWO' and both directions"),
    AND(
        $CE$267 = "TWO",
        OR($CR376 &lt; -ABS($CI$267), $CR376 &gt; ABS($CI$268))
    ), $CS376,
    FALSE, N("Default case: Return NA()"),
    TRUE, NA()
)</f>
        <v>#N/A</v>
      </c>
      <c r="CU376" s="78" cm="1">
        <f t="array" ref="CU376">_xlfn.IFS(
    FALSE, N("Check if X1 shading is ON"),
    $CT$248&lt;&gt;"x", NA(),
    FALSE, N("Check if case is 'LEFT' and x axis value less than z score"),
    AND($CE$268 = "LEFT", $CR376 &lt; IF($CI$268="", 0, $CI$268)), $CS376,
    FALSE, N("Check if case is 'RIGHT' and x axis value greater than z score"),
    AND($CE$268 = "RIGHT", $CR376 &gt; IF($CI$268="", 0, $CI$268)), $CS376,
    FALSE, N("Default case: Return NA()"),
    TRUE, NA()
)</f>
        <v>3.5398842630761047E-2</v>
      </c>
      <c r="CV376" s="78" t="e" cm="1">
        <f t="array" ref="CV376">_xlfn.IFS(
    FALSE, N("Check if X1 shading is ON"),
    $CV$248&lt;&gt;"x", NA(),
    FALSE, N("Check if case is 'LEFT' and x axis value less than z score"),
    AND($CE$271 = "LEFT", $CR376 &lt; IF($CI$271="", 0, $CI$271)), $CS376,
    FALSE, N("Check if case is 'RIGHT' and x axis value greater than z score"),
    AND($CE$271 = "RIGHT", $CR376 &gt; IF($CI$271="", 0, $CI$271)), $CS376,
    FALSE, N("Check if case is 'TWO' and both directions"),
    AND(
        $CE$271 = "TWO",
        OR($CR376 &lt; -ABS($CI$271), $CR376 &gt; ABS($CI$271))
    ), $CS376,
    FALSE, N("Default case: Return NA()"),
    TRUE, NA()
)</f>
        <v>#N/A</v>
      </c>
      <c r="CW376" s="30"/>
      <c r="CX376" s="66">
        <v>0.49999999999999789</v>
      </c>
      <c r="CY376" s="66">
        <v>0.27800000000000002</v>
      </c>
      <c r="CZ376" s="66">
        <f t="shared" si="186"/>
        <v>0.27800000000000002</v>
      </c>
      <c r="DA376" s="66" t="str">
        <f t="shared" si="187"/>
        <v>x̅</v>
      </c>
    </row>
    <row r="377" spans="1:105" ht="34" x14ac:dyDescent="0.2">
      <c r="A377" s="5"/>
      <c r="B377" s="30"/>
      <c r="C377" s="26">
        <f>N268</f>
        <v>0</v>
      </c>
      <c r="D377" s="66">
        <f>D366+0.03</f>
        <v>-0.17</v>
      </c>
      <c r="E377" s="26">
        <f t="shared" ref="E377:E384" si="194">E356</f>
        <v>-4</v>
      </c>
      <c r="F377" s="26" t="e">
        <f>IF(
    C377="x",
    D377,
    NA()
)</f>
        <v>#N/A</v>
      </c>
      <c r="G377" s="8"/>
      <c r="H377" s="105">
        <f>F375</f>
        <v>0.44824049374179142</v>
      </c>
      <c r="I377" s="83" t="str">
        <f>IF($H$266 = "", "",
    E375
)</f>
        <v>SE = σ̂(x̅)</v>
      </c>
      <c r="J377" s="30"/>
      <c r="K377" s="30"/>
      <c r="L377" s="30"/>
      <c r="M377" s="30"/>
      <c r="N377" s="30"/>
      <c r="O377" s="30"/>
      <c r="P377" s="30"/>
      <c r="Q377" s="30"/>
      <c r="R377" s="30"/>
      <c r="S377" s="38">
        <f t="shared" si="170"/>
        <v>2.3333333333333313</v>
      </c>
      <c r="T377" s="78">
        <f t="shared" ref="T377:T393" si="195">IF(
    LEFT($D$266,1) ="T",
    _xlfn.T.DIST(S377, $C$266-1, FALSE),
    _xlfn.NORM.S.DIST(S377, FALSE)
)</f>
        <v>2.9946708232795983E-2</v>
      </c>
      <c r="U377" s="78" t="e" cm="1">
        <f t="array" ref="U377">_xlfn.IFS(
    FALSE, N("Check if X1 shading is ON"),
    $U$247&lt;&gt;"x", NA(),
    FALSE, N("Check if case is 'LEFT' and x axis value less than z score"),
    AND($F$266 = "LEFT", $S377 &lt; IF($J$266="", 0, $J$266)), $T377,
    FALSE, N("Check if case is 'RIGHT' and x axis value greater than z score"),
    AND($F$266 = "RIGHT", $S377 &gt; IF($J$266="", 0, $J$266)), $T377,
    FALSE, N("Check if case is 'TWO' and both directions"),
    AND(
        $F$266 = "TWO",
        OR($S377 &lt; -ABS($J$266), $S377 &gt; ABS($J$267))
    ), $T377,
    FALSE, N("Default case: Return NA()"),
    TRUE, NA()
)</f>
        <v>#N/A</v>
      </c>
      <c r="V377" s="78" cm="1">
        <f t="array" ref="V377">_xlfn.IFS(
    FALSE, N("Check if X1 shading is ON"),
    $U$247&lt;&gt;"x", NA(),
    FALSE, N("Check if case is 'LEFT' and x axis value less than z score"),
    AND($F$267 = "LEFT", $S377 &lt; IF($J$267="", 0, $J$267)), $T377,
    FALSE, N("Check if case is 'RIGHT' and x axis value greater than z score"),
    AND($F$267 = "RIGHT", $S377 &gt; IF($J$267="", 0, $J$267)), $T377,
    FALSE, N("Default case: Return NA()"),
    TRUE, NA()
)</f>
        <v>2.9946708232795983E-2</v>
      </c>
      <c r="W377" s="78" t="e" cm="1">
        <f t="array" ref="W377">_xlfn.IFS(
    FALSE, N("Check if X1 shading is ON"),
    $W$247&lt;&gt;"x", NA(),
    FALSE, N("Check if case is 'LEFT' and x axis value less than z score"),
    AND($F$270 = "LEFT", $S377 &lt; IF($J$270="", 0, $J$270)), $T377,
    FALSE, N("Check if case is 'RIGHT' and x axis value greater than z score"),
    AND($F$270 = "RIGHT", $S377 &gt; IF($J$270="", 0, $J$270)), $T377,
    FALSE, N("Check if case is 'TWO' and both directions"),
    AND(
        $F$270 = "TWO",
        OR($S377 &lt; -ABS($J$270), $S377 &gt; ABS($J$270))
    ), $T377,
    FALSE, N("Default case: Return NA()"),
    TRUE, NA()
)</f>
        <v>#N/A</v>
      </c>
      <c r="X377" s="30"/>
      <c r="Y377" s="66">
        <v>-0.66666666666666874</v>
      </c>
      <c r="Z377" s="66">
        <v>0.30199999999999999</v>
      </c>
      <c r="AA377" s="66">
        <f t="shared" si="184"/>
        <v>0.30199999999999999</v>
      </c>
      <c r="AB377" s="66" t="str">
        <f t="shared" si="185"/>
        <v>x̅</v>
      </c>
      <c r="BZ377" s="5"/>
      <c r="CA377" s="30"/>
      <c r="CB377" s="35" t="s">
        <v>40</v>
      </c>
      <c r="CC377" s="70" t="s">
        <v>41</v>
      </c>
      <c r="CD377" s="64" t="str">
        <f>LEFT(CB376,6)&amp;" "&amp;$CC$267&amp;" axis"</f>
        <v>X3 std T x̅ axis</v>
      </c>
      <c r="CE377" s="64" t="str">
        <f>$CC$262&amp;" stdev y"</f>
        <v>T x̅ stdev y</v>
      </c>
      <c r="CF377" s="66"/>
      <c r="CG377" s="66"/>
      <c r="CH377" s="64" t="str">
        <f>$CC$267&amp;" stdev labels"</f>
        <v>T x̅ stdev labels</v>
      </c>
      <c r="CI377" s="30"/>
      <c r="CJ377" s="30"/>
      <c r="CK377" s="30"/>
      <c r="CL377" s="30"/>
      <c r="CM377" s="30"/>
      <c r="CN377" s="30"/>
      <c r="CO377" s="30"/>
      <c r="CP377" s="30"/>
      <c r="CQ377" s="30"/>
      <c r="CR377" s="38">
        <f t="shared" si="175"/>
        <v>2.2916666666666647</v>
      </c>
      <c r="CS377" s="78">
        <f t="shared" si="173"/>
        <v>3.2576019512921675E-2</v>
      </c>
      <c r="CT377" s="78" t="e" cm="1">
        <f t="array" ref="CT377">_xlfn.IFS(
    FALSE, N("Check if X1 shading is ON"),
    $CT$248&lt;&gt;"x", NA(),
    FALSE, N("Check if case is 'LEFT' and x axis value less than z score"),
    AND($CE$267 = "LEFT", $CR377 &lt; IF($CI$267="", 0, $CI$267)), $CS377,
    FALSE, N("Check if case is 'RIGHT' and x axis value greater than z score"),
    AND($CE$267 = "RIGHT", $CR377 &gt; IF($CI$267="", 0, $CI$267)), $CS377,
    FALSE, N("Check if case is 'TWO' and both directions"),
    AND(
        $CE$267 = "TWO",
        OR($CR377 &lt; -ABS($CI$267), $CR377 &gt; ABS($CI$268))
    ), $CS377,
    FALSE, N("Default case: Return NA()"),
    TRUE, NA()
)</f>
        <v>#N/A</v>
      </c>
      <c r="CU377" s="78" cm="1">
        <f t="array" ref="CU377">_xlfn.IFS(
    FALSE, N("Check if X1 shading is ON"),
    $CT$248&lt;&gt;"x", NA(),
    FALSE, N("Check if case is 'LEFT' and x axis value less than z score"),
    AND($CE$268 = "LEFT", $CR377 &lt; IF($CI$268="", 0, $CI$268)), $CS377,
    FALSE, N("Check if case is 'RIGHT' and x axis value greater than z score"),
    AND($CE$268 = "RIGHT", $CR377 &gt; IF($CI$268="", 0, $CI$268)), $CS377,
    FALSE, N("Default case: Return NA()"),
    TRUE, NA()
)</f>
        <v>3.2576019512921675E-2</v>
      </c>
      <c r="CV377" s="78" t="e" cm="1">
        <f t="array" ref="CV377">_xlfn.IFS(
    FALSE, N("Check if X1 shading is ON"),
    $CV$248&lt;&gt;"x", NA(),
    FALSE, N("Check if case is 'LEFT' and x axis value less than z score"),
    AND($CE$271 = "LEFT", $CR377 &lt; IF($CI$271="", 0, $CI$271)), $CS377,
    FALSE, N("Check if case is 'RIGHT' and x axis value greater than z score"),
    AND($CE$271 = "RIGHT", $CR377 &gt; IF($CI$271="", 0, $CI$271)), $CS377,
    FALSE, N("Check if case is 'TWO' and both directions"),
    AND(
        $CE$271 = "TWO",
        OR($CR377 &lt; -ABS($CI$271), $CR377 &gt; ABS($CI$271))
    ), $CS377,
    FALSE, N("Default case: Return NA()"),
    TRUE, NA()
)</f>
        <v>#N/A</v>
      </c>
      <c r="CW377" s="30"/>
      <c r="CX377" s="66">
        <v>0.66666666666666441</v>
      </c>
      <c r="CY377" s="66">
        <v>0.27800000000000002</v>
      </c>
      <c r="CZ377" s="66">
        <f t="shared" si="186"/>
        <v>0.27800000000000002</v>
      </c>
      <c r="DA377" s="66" t="str">
        <f t="shared" si="187"/>
        <v>x̅</v>
      </c>
    </row>
    <row r="378" spans="1:105" ht="16" x14ac:dyDescent="0.2">
      <c r="A378" s="5"/>
      <c r="B378" s="30"/>
      <c r="C378" s="26"/>
      <c r="D378" s="66"/>
      <c r="E378" s="26">
        <f t="shared" si="194"/>
        <v>-3</v>
      </c>
      <c r="F378" s="26" t="e">
        <f t="shared" ref="F378:F384" si="196">F377</f>
        <v>#N/A</v>
      </c>
      <c r="G378" s="66">
        <v>-3</v>
      </c>
      <c r="H378" s="104">
        <f t="shared" ref="H378:H384" si="197">G378*$F$375</f>
        <v>-1.3447214812253743</v>
      </c>
      <c r="I378" s="83" t="str">
        <f t="shared" ref="I378:I384" si="198">IF($H$266 = "", "",
    TEXT(H378,
        IF($N$270 = 0,
            "+#,##0;-#,##0;0",
            "+#,##0." &amp; REPT("0", $N$270) &amp; ";-#,##0." &amp; REPT("0", $N$270) &amp; ";0"
        )
    )
)</f>
        <v>-1.34</v>
      </c>
      <c r="J378" s="30"/>
      <c r="K378" s="30"/>
      <c r="L378" s="30"/>
      <c r="M378" s="30"/>
      <c r="N378" s="30"/>
      <c r="O378" s="30"/>
      <c r="P378" s="30"/>
      <c r="Q378" s="30"/>
      <c r="R378" s="30"/>
      <c r="S378" s="38">
        <f t="shared" ref="S378:S393" si="199">S377+$R$251</f>
        <v>2.3749999999999978</v>
      </c>
      <c r="T378" s="78">
        <f t="shared" si="195"/>
        <v>2.7501163642810422E-2</v>
      </c>
      <c r="U378" s="78" t="e" cm="1">
        <f t="array" ref="U378">_xlfn.IFS(
    FALSE, N("Check if X1 shading is ON"),
    $U$247&lt;&gt;"x", NA(),
    FALSE, N("Check if case is 'LEFT' and x axis value less than z score"),
    AND($F$266 = "LEFT", $S378 &lt; IF($J$266="", 0, $J$266)), $T378,
    FALSE, N("Check if case is 'RIGHT' and x axis value greater than z score"),
    AND($F$266 = "RIGHT", $S378 &gt; IF($J$266="", 0, $J$266)), $T378,
    FALSE, N("Check if case is 'TWO' and both directions"),
    AND(
        $F$266 = "TWO",
        OR($S378 &lt; -ABS($J$266), $S378 &gt; ABS($J$267))
    ), $T378,
    FALSE, N("Default case: Return NA()"),
    TRUE, NA()
)</f>
        <v>#N/A</v>
      </c>
      <c r="V378" s="78" cm="1">
        <f t="array" ref="V378">_xlfn.IFS(
    FALSE, N("Check if X1 shading is ON"),
    $U$247&lt;&gt;"x", NA(),
    FALSE, N("Check if case is 'LEFT' and x axis value less than z score"),
    AND($F$267 = "LEFT", $S378 &lt; IF($J$267="", 0, $J$267)), $T378,
    FALSE, N("Check if case is 'RIGHT' and x axis value greater than z score"),
    AND($F$267 = "RIGHT", $S378 &gt; IF($J$267="", 0, $J$267)), $T378,
    FALSE, N("Default case: Return NA()"),
    TRUE, NA()
)</f>
        <v>2.7501163642810422E-2</v>
      </c>
      <c r="W378" s="78" t="e" cm="1">
        <f t="array" ref="W378">_xlfn.IFS(
    FALSE, N("Check if X1 shading is ON"),
    $W$247&lt;&gt;"x", NA(),
    FALSE, N("Check if case is 'LEFT' and x axis value less than z score"),
    AND($F$270 = "LEFT", $S378 &lt; IF($J$270="", 0, $J$270)), $T378,
    FALSE, N("Check if case is 'RIGHT' and x axis value greater than z score"),
    AND($F$270 = "RIGHT", $S378 &gt; IF($J$270="", 0, $J$270)), $T378,
    FALSE, N("Check if case is 'TWO' and both directions"),
    AND(
        $F$270 = "TWO",
        OR($S378 &lt; -ABS($J$270), $S378 &gt; ABS($J$270))
    ), $T378,
    FALSE, N("Default case: Return NA()"),
    TRUE, NA()
)</f>
        <v>#N/A</v>
      </c>
      <c r="X378" s="30"/>
      <c r="Y378" s="66">
        <v>-0.50000000000000222</v>
      </c>
      <c r="Z378" s="66">
        <v>0.30199999999999999</v>
      </c>
      <c r="AA378" s="66">
        <f t="shared" si="184"/>
        <v>0.30199999999999999</v>
      </c>
      <c r="AB378" s="66" t="str">
        <f t="shared" si="185"/>
        <v>x̅</v>
      </c>
      <c r="BZ378" s="5"/>
      <c r="CA378" s="30"/>
      <c r="CB378" s="26">
        <f>CM269</f>
        <v>0</v>
      </c>
      <c r="CC378" s="66">
        <f>CC367+0.03</f>
        <v>-0.17</v>
      </c>
      <c r="CD378" s="26">
        <f t="shared" ref="CD378:CD385" si="200">CD357</f>
        <v>-4</v>
      </c>
      <c r="CE378" s="26" t="e">
        <f>IF(
    CB378="x",
    CC378,
    NA()
)</f>
        <v>#N/A</v>
      </c>
      <c r="CF378" s="8"/>
      <c r="CG378" s="105">
        <f>CE376</f>
        <v>0.44824049374179142</v>
      </c>
      <c r="CH378" s="83" t="str">
        <f>IF($CG$267 = "", "",
    CD376
)</f>
        <v>SE = σ̂(x̅)</v>
      </c>
      <c r="CI378" s="30"/>
      <c r="CJ378" s="30"/>
      <c r="CK378" s="30"/>
      <c r="CL378" s="30"/>
      <c r="CM378" s="30"/>
      <c r="CN378" s="30"/>
      <c r="CO378" s="30"/>
      <c r="CP378" s="30"/>
      <c r="CQ378" s="30"/>
      <c r="CR378" s="38">
        <f t="shared" si="175"/>
        <v>2.3333333333333313</v>
      </c>
      <c r="CS378" s="78">
        <f t="shared" ref="CS378:CS394" si="201">IF(
    LEFT($CC$267,1) ="T",
    _xlfn.T.DIST(CR378, $CB$267-1, FALSE),
    _xlfn.NORM.S.DIST(CR378, FALSE)
)</f>
        <v>2.9946708232795983E-2</v>
      </c>
      <c r="CT378" s="78" t="e" cm="1">
        <f t="array" ref="CT378">_xlfn.IFS(
    FALSE, N("Check if X1 shading is ON"),
    $CT$248&lt;&gt;"x", NA(),
    FALSE, N("Check if case is 'LEFT' and x axis value less than z score"),
    AND($CE$267 = "LEFT", $CR378 &lt; IF($CI$267="", 0, $CI$267)), $CS378,
    FALSE, N("Check if case is 'RIGHT' and x axis value greater than z score"),
    AND($CE$267 = "RIGHT", $CR378 &gt; IF($CI$267="", 0, $CI$267)), $CS378,
    FALSE, N("Check if case is 'TWO' and both directions"),
    AND(
        $CE$267 = "TWO",
        OR($CR378 &lt; -ABS($CI$267), $CR378 &gt; ABS($CI$268))
    ), $CS378,
    FALSE, N("Default case: Return NA()"),
    TRUE, NA()
)</f>
        <v>#N/A</v>
      </c>
      <c r="CU378" s="78" cm="1">
        <f t="array" ref="CU378">_xlfn.IFS(
    FALSE, N("Check if X1 shading is ON"),
    $CT$248&lt;&gt;"x", NA(),
    FALSE, N("Check if case is 'LEFT' and x axis value less than z score"),
    AND($CE$268 = "LEFT", $CR378 &lt; IF($CI$268="", 0, $CI$268)), $CS378,
    FALSE, N("Check if case is 'RIGHT' and x axis value greater than z score"),
    AND($CE$268 = "RIGHT", $CR378 &gt; IF($CI$268="", 0, $CI$268)), $CS378,
    FALSE, N("Default case: Return NA()"),
    TRUE, NA()
)</f>
        <v>2.9946708232795983E-2</v>
      </c>
      <c r="CV378" s="78" t="e" cm="1">
        <f t="array" ref="CV378">_xlfn.IFS(
    FALSE, N("Check if X1 shading is ON"),
    $CV$248&lt;&gt;"x", NA(),
    FALSE, N("Check if case is 'LEFT' and x axis value less than z score"),
    AND($CE$271 = "LEFT", $CR378 &lt; IF($CI$271="", 0, $CI$271)), $CS378,
    FALSE, N("Check if case is 'RIGHT' and x axis value greater than z score"),
    AND($CE$271 = "RIGHT", $CR378 &gt; IF($CI$271="", 0, $CI$271)), $CS378,
    FALSE, N("Check if case is 'TWO' and both directions"),
    AND(
        $CE$271 = "TWO",
        OR($CR378 &lt; -ABS($CI$271), $CR378 &gt; ABS($CI$271))
    ), $CS378,
    FALSE, N("Default case: Return NA()"),
    TRUE, NA()
)</f>
        <v>#N/A</v>
      </c>
      <c r="CW378" s="30"/>
      <c r="CX378" s="66">
        <v>-0.66666666666666874</v>
      </c>
      <c r="CY378" s="66">
        <v>0.30199999999999999</v>
      </c>
      <c r="CZ378" s="66">
        <f t="shared" si="186"/>
        <v>0.30199999999999999</v>
      </c>
      <c r="DA378" s="66" t="str">
        <f t="shared" si="187"/>
        <v>x̅</v>
      </c>
    </row>
    <row r="379" spans="1:105" ht="16" x14ac:dyDescent="0.2">
      <c r="A379" s="5"/>
      <c r="B379" s="30"/>
      <c r="C379" s="26"/>
      <c r="D379" s="66"/>
      <c r="E379" s="26">
        <f t="shared" si="194"/>
        <v>-2</v>
      </c>
      <c r="F379" s="26" t="e">
        <f t="shared" si="196"/>
        <v>#N/A</v>
      </c>
      <c r="G379" s="66">
        <v>-2</v>
      </c>
      <c r="H379" s="104">
        <f t="shared" si="197"/>
        <v>-0.89648098748358285</v>
      </c>
      <c r="I379" s="83" t="str">
        <f t="shared" si="198"/>
        <v>-0.90</v>
      </c>
      <c r="J379" s="30"/>
      <c r="K379" s="30"/>
      <c r="L379" s="30"/>
      <c r="M379" s="30"/>
      <c r="N379" s="30"/>
      <c r="O379" s="30"/>
      <c r="P379" s="30"/>
      <c r="Q379" s="30"/>
      <c r="R379" s="30"/>
      <c r="S379" s="38">
        <f t="shared" si="199"/>
        <v>2.4166666666666643</v>
      </c>
      <c r="T379" s="78">
        <f t="shared" si="195"/>
        <v>2.5229736994620687E-2</v>
      </c>
      <c r="U379" s="78" t="e" cm="1">
        <f t="array" ref="U379">_xlfn.IFS(
    FALSE, N("Check if X1 shading is ON"),
    $U$247&lt;&gt;"x", NA(),
    FALSE, N("Check if case is 'LEFT' and x axis value less than z score"),
    AND($F$266 = "LEFT", $S379 &lt; IF($J$266="", 0, $J$266)), $T379,
    FALSE, N("Check if case is 'RIGHT' and x axis value greater than z score"),
    AND($F$266 = "RIGHT", $S379 &gt; IF($J$266="", 0, $J$266)), $T379,
    FALSE, N("Check if case is 'TWO' and both directions"),
    AND(
        $F$266 = "TWO",
        OR($S379 &lt; -ABS($J$266), $S379 &gt; ABS($J$267))
    ), $T379,
    FALSE, N("Default case: Return NA()"),
    TRUE, NA()
)</f>
        <v>#N/A</v>
      </c>
      <c r="V379" s="78" cm="1">
        <f t="array" ref="V379">_xlfn.IFS(
    FALSE, N("Check if X1 shading is ON"),
    $U$247&lt;&gt;"x", NA(),
    FALSE, N("Check if case is 'LEFT' and x axis value less than z score"),
    AND($F$267 = "LEFT", $S379 &lt; IF($J$267="", 0, $J$267)), $T379,
    FALSE, N("Check if case is 'RIGHT' and x axis value greater than z score"),
    AND($F$267 = "RIGHT", $S379 &gt; IF($J$267="", 0, $J$267)), $T379,
    FALSE, N("Default case: Return NA()"),
    TRUE, NA()
)</f>
        <v>2.5229736994620687E-2</v>
      </c>
      <c r="W379" s="78" t="e" cm="1">
        <f t="array" ref="W379">_xlfn.IFS(
    FALSE, N("Check if X1 shading is ON"),
    $W$247&lt;&gt;"x", NA(),
    FALSE, N("Check if case is 'LEFT' and x axis value less than z score"),
    AND($F$270 = "LEFT", $S379 &lt; IF($J$270="", 0, $J$270)), $T379,
    FALSE, N("Check if case is 'RIGHT' and x axis value greater than z score"),
    AND($F$270 = "RIGHT", $S379 &gt; IF($J$270="", 0, $J$270)), $T379,
    FALSE, N("Check if case is 'TWO' and both directions"),
    AND(
        $F$270 = "TWO",
        OR($S379 &lt; -ABS($J$270), $S379 &gt; ABS($J$270))
    ), $T379,
    FALSE, N("Default case: Return NA()"),
    TRUE, NA()
)</f>
        <v>#N/A</v>
      </c>
      <c r="X379" s="30"/>
      <c r="Y379" s="66">
        <v>-0.33333333333333548</v>
      </c>
      <c r="Z379" s="66">
        <v>0.30199999999999999</v>
      </c>
      <c r="AA379" s="66">
        <f t="shared" si="184"/>
        <v>0.30199999999999999</v>
      </c>
      <c r="AB379" s="66" t="str">
        <f t="shared" si="185"/>
        <v>x̅</v>
      </c>
      <c r="BZ379" s="5"/>
      <c r="CA379" s="30"/>
      <c r="CB379" s="26"/>
      <c r="CC379" s="66"/>
      <c r="CD379" s="26">
        <f t="shared" si="200"/>
        <v>-3</v>
      </c>
      <c r="CE379" s="26" t="e">
        <f t="shared" ref="CE379:CE385" si="202">CE378</f>
        <v>#N/A</v>
      </c>
      <c r="CF379" s="66">
        <v>-3</v>
      </c>
      <c r="CG379" s="104">
        <f t="shared" ref="CG379:CG385" si="203">CF379*$CE$376</f>
        <v>-1.3447214812253743</v>
      </c>
      <c r="CH379" s="83" t="str">
        <f t="shared" ref="CH379:CH385" si="204">IF($CG$267 = "", "",
    TEXT(CG379,
        IF($CM$271 = 0,
            "+#,##0;-#,##0;0",
            "+#,##0." &amp; REPT("0", $CM$271) &amp; ";-#,##0." &amp; REPT("0", $CM$271) &amp; ";0"
        )
    )
)</f>
        <v>-1.34</v>
      </c>
      <c r="CI379" s="30"/>
      <c r="CJ379" s="30"/>
      <c r="CK379" s="30"/>
      <c r="CL379" s="30"/>
      <c r="CM379" s="30"/>
      <c r="CN379" s="30"/>
      <c r="CO379" s="30"/>
      <c r="CP379" s="30"/>
      <c r="CQ379" s="30"/>
      <c r="CR379" s="38">
        <f t="shared" ref="CR379:CR394" si="205">CR378+$CQ$252</f>
        <v>2.3749999999999978</v>
      </c>
      <c r="CS379" s="78">
        <f t="shared" si="201"/>
        <v>2.7501163642810422E-2</v>
      </c>
      <c r="CT379" s="78" t="e" cm="1">
        <f t="array" ref="CT379">_xlfn.IFS(
    FALSE, N("Check if X1 shading is ON"),
    $CT$248&lt;&gt;"x", NA(),
    FALSE, N("Check if case is 'LEFT' and x axis value less than z score"),
    AND($CE$267 = "LEFT", $CR379 &lt; IF($CI$267="", 0, $CI$267)), $CS379,
    FALSE, N("Check if case is 'RIGHT' and x axis value greater than z score"),
    AND($CE$267 = "RIGHT", $CR379 &gt; IF($CI$267="", 0, $CI$267)), $CS379,
    FALSE, N("Check if case is 'TWO' and both directions"),
    AND(
        $CE$267 = "TWO",
        OR($CR379 &lt; -ABS($CI$267), $CR379 &gt; ABS($CI$268))
    ), $CS379,
    FALSE, N("Default case: Return NA()"),
    TRUE, NA()
)</f>
        <v>#N/A</v>
      </c>
      <c r="CU379" s="78" cm="1">
        <f t="array" ref="CU379">_xlfn.IFS(
    FALSE, N("Check if X1 shading is ON"),
    $CT$248&lt;&gt;"x", NA(),
    FALSE, N("Check if case is 'LEFT' and x axis value less than z score"),
    AND($CE$268 = "LEFT", $CR379 &lt; IF($CI$268="", 0, $CI$268)), $CS379,
    FALSE, N("Check if case is 'RIGHT' and x axis value greater than z score"),
    AND($CE$268 = "RIGHT", $CR379 &gt; IF($CI$268="", 0, $CI$268)), $CS379,
    FALSE, N("Default case: Return NA()"),
    TRUE, NA()
)</f>
        <v>2.7501163642810422E-2</v>
      </c>
      <c r="CV379" s="78" t="e" cm="1">
        <f t="array" ref="CV379">_xlfn.IFS(
    FALSE, N("Check if X1 shading is ON"),
    $CV$248&lt;&gt;"x", NA(),
    FALSE, N("Check if case is 'LEFT' and x axis value less than z score"),
    AND($CE$271 = "LEFT", $CR379 &lt; IF($CI$271="", 0, $CI$271)), $CS379,
    FALSE, N("Check if case is 'RIGHT' and x axis value greater than z score"),
    AND($CE$271 = "RIGHT", $CR379 &gt; IF($CI$271="", 0, $CI$271)), $CS379,
    FALSE, N("Check if case is 'TWO' and both directions"),
    AND(
        $CE$271 = "TWO",
        OR($CR379 &lt; -ABS($CI$271), $CR379 &gt; ABS($CI$271))
    ), $CS379,
    FALSE, N("Default case: Return NA()"),
    TRUE, NA()
)</f>
        <v>#N/A</v>
      </c>
      <c r="CW379" s="30"/>
      <c r="CX379" s="66">
        <v>-0.50000000000000222</v>
      </c>
      <c r="CY379" s="66">
        <v>0.30199999999999999</v>
      </c>
      <c r="CZ379" s="66">
        <f t="shared" si="186"/>
        <v>0.30199999999999999</v>
      </c>
      <c r="DA379" s="66" t="str">
        <f t="shared" si="187"/>
        <v>x̅</v>
      </c>
    </row>
    <row r="380" spans="1:105" ht="16" x14ac:dyDescent="0.2">
      <c r="A380" s="5"/>
      <c r="B380" s="30"/>
      <c r="C380" s="26"/>
      <c r="D380" s="66"/>
      <c r="E380" s="26">
        <f t="shared" si="194"/>
        <v>-1</v>
      </c>
      <c r="F380" s="26" t="e">
        <f t="shared" si="196"/>
        <v>#N/A</v>
      </c>
      <c r="G380" s="66">
        <v>-1</v>
      </c>
      <c r="H380" s="104">
        <f t="shared" si="197"/>
        <v>-0.44824049374179142</v>
      </c>
      <c r="I380" s="83" t="str">
        <f t="shared" si="198"/>
        <v>-0.45</v>
      </c>
      <c r="J380" s="30"/>
      <c r="K380" s="30"/>
      <c r="L380" s="30"/>
      <c r="M380" s="30"/>
      <c r="N380" s="30"/>
      <c r="O380" s="30"/>
      <c r="P380" s="30"/>
      <c r="Q380" s="30"/>
      <c r="R380" s="30"/>
      <c r="S380" s="38">
        <f t="shared" si="199"/>
        <v>2.4583333333333308</v>
      </c>
      <c r="T380" s="78">
        <f t="shared" si="195"/>
        <v>2.3122926697242557E-2</v>
      </c>
      <c r="U380" s="78" t="e" cm="1">
        <f t="array" ref="U380">_xlfn.IFS(
    FALSE, N("Check if X1 shading is ON"),
    $U$247&lt;&gt;"x", NA(),
    FALSE, N("Check if case is 'LEFT' and x axis value less than z score"),
    AND($F$266 = "LEFT", $S380 &lt; IF($J$266="", 0, $J$266)), $T380,
    FALSE, N("Check if case is 'RIGHT' and x axis value greater than z score"),
    AND($F$266 = "RIGHT", $S380 &gt; IF($J$266="", 0, $J$266)), $T380,
    FALSE, N("Check if case is 'TWO' and both directions"),
    AND(
        $F$266 = "TWO",
        OR($S380 &lt; -ABS($J$266), $S380 &gt; ABS($J$267))
    ), $T380,
    FALSE, N("Default case: Return NA()"),
    TRUE, NA()
)</f>
        <v>#N/A</v>
      </c>
      <c r="V380" s="78" cm="1">
        <f t="array" ref="V380">_xlfn.IFS(
    FALSE, N("Check if X1 shading is ON"),
    $U$247&lt;&gt;"x", NA(),
    FALSE, N("Check if case is 'LEFT' and x axis value less than z score"),
    AND($F$267 = "LEFT", $S380 &lt; IF($J$267="", 0, $J$267)), $T380,
    FALSE, N("Check if case is 'RIGHT' and x axis value greater than z score"),
    AND($F$267 = "RIGHT", $S380 &gt; IF($J$267="", 0, $J$267)), $T380,
    FALSE, N("Default case: Return NA()"),
    TRUE, NA()
)</f>
        <v>2.3122926697242557E-2</v>
      </c>
      <c r="W380" s="78" t="e" cm="1">
        <f t="array" ref="W380">_xlfn.IFS(
    FALSE, N("Check if X1 shading is ON"),
    $W$247&lt;&gt;"x", NA(),
    FALSE, N("Check if case is 'LEFT' and x axis value less than z score"),
    AND($F$270 = "LEFT", $S380 &lt; IF($J$270="", 0, $J$270)), $T380,
    FALSE, N("Check if case is 'RIGHT' and x axis value greater than z score"),
    AND($F$270 = "RIGHT", $S380 &gt; IF($J$270="", 0, $J$270)), $T380,
    FALSE, N("Check if case is 'TWO' and both directions"),
    AND(
        $F$270 = "TWO",
        OR($S380 &lt; -ABS($J$270), $S380 &gt; ABS($J$270))
    ), $T380,
    FALSE, N("Default case: Return NA()"),
    TRUE, NA()
)</f>
        <v>#N/A</v>
      </c>
      <c r="X380" s="30"/>
      <c r="Y380" s="66">
        <v>-0.16666666666666879</v>
      </c>
      <c r="Z380" s="66">
        <v>0.30199999999999999</v>
      </c>
      <c r="AA380" s="66">
        <f t="shared" si="184"/>
        <v>0.30199999999999999</v>
      </c>
      <c r="AB380" s="66" t="str">
        <f t="shared" si="185"/>
        <v>x̅</v>
      </c>
      <c r="BZ380" s="5"/>
      <c r="CA380" s="30"/>
      <c r="CB380" s="26"/>
      <c r="CC380" s="66"/>
      <c r="CD380" s="26">
        <f t="shared" si="200"/>
        <v>-2</v>
      </c>
      <c r="CE380" s="26" t="e">
        <f t="shared" si="202"/>
        <v>#N/A</v>
      </c>
      <c r="CF380" s="66">
        <v>-2</v>
      </c>
      <c r="CG380" s="104">
        <f t="shared" si="203"/>
        <v>-0.89648098748358285</v>
      </c>
      <c r="CH380" s="83" t="str">
        <f t="shared" si="204"/>
        <v>-0.90</v>
      </c>
      <c r="CI380" s="30"/>
      <c r="CJ380" s="30"/>
      <c r="CK380" s="30"/>
      <c r="CL380" s="30"/>
      <c r="CM380" s="30"/>
      <c r="CN380" s="30"/>
      <c r="CO380" s="30"/>
      <c r="CP380" s="30"/>
      <c r="CQ380" s="30"/>
      <c r="CR380" s="38">
        <f t="shared" si="205"/>
        <v>2.4166666666666643</v>
      </c>
      <c r="CS380" s="78">
        <f t="shared" si="201"/>
        <v>2.5229736994620687E-2</v>
      </c>
      <c r="CT380" s="78" t="e" cm="1">
        <f t="array" ref="CT380">_xlfn.IFS(
    FALSE, N("Check if X1 shading is ON"),
    $CT$248&lt;&gt;"x", NA(),
    FALSE, N("Check if case is 'LEFT' and x axis value less than z score"),
    AND($CE$267 = "LEFT", $CR380 &lt; IF($CI$267="", 0, $CI$267)), $CS380,
    FALSE, N("Check if case is 'RIGHT' and x axis value greater than z score"),
    AND($CE$267 = "RIGHT", $CR380 &gt; IF($CI$267="", 0, $CI$267)), $CS380,
    FALSE, N("Check if case is 'TWO' and both directions"),
    AND(
        $CE$267 = "TWO",
        OR($CR380 &lt; -ABS($CI$267), $CR380 &gt; ABS($CI$268))
    ), $CS380,
    FALSE, N("Default case: Return NA()"),
    TRUE, NA()
)</f>
        <v>#N/A</v>
      </c>
      <c r="CU380" s="78" cm="1">
        <f t="array" ref="CU380">_xlfn.IFS(
    FALSE, N("Check if X1 shading is ON"),
    $CT$248&lt;&gt;"x", NA(),
    FALSE, N("Check if case is 'LEFT' and x axis value less than z score"),
    AND($CE$268 = "LEFT", $CR380 &lt; IF($CI$268="", 0, $CI$268)), $CS380,
    FALSE, N("Check if case is 'RIGHT' and x axis value greater than z score"),
    AND($CE$268 = "RIGHT", $CR380 &gt; IF($CI$268="", 0, $CI$268)), $CS380,
    FALSE, N("Default case: Return NA()"),
    TRUE, NA()
)</f>
        <v>2.5229736994620687E-2</v>
      </c>
      <c r="CV380" s="78" t="e" cm="1">
        <f t="array" ref="CV380">_xlfn.IFS(
    FALSE, N("Check if X1 shading is ON"),
    $CV$248&lt;&gt;"x", NA(),
    FALSE, N("Check if case is 'LEFT' and x axis value less than z score"),
    AND($CE$271 = "LEFT", $CR380 &lt; IF($CI$271="", 0, $CI$271)), $CS380,
    FALSE, N("Check if case is 'RIGHT' and x axis value greater than z score"),
    AND($CE$271 = "RIGHT", $CR380 &gt; IF($CI$271="", 0, $CI$271)), $CS380,
    FALSE, N("Check if case is 'TWO' and both directions"),
    AND(
        $CE$271 = "TWO",
        OR($CR380 &lt; -ABS($CI$271), $CR380 &gt; ABS($CI$271))
    ), $CS380,
    FALSE, N("Default case: Return NA()"),
    TRUE, NA()
)</f>
        <v>#N/A</v>
      </c>
      <c r="CW380" s="30"/>
      <c r="CX380" s="66">
        <v>-0.33333333333333548</v>
      </c>
      <c r="CY380" s="66">
        <v>0.30199999999999999</v>
      </c>
      <c r="CZ380" s="66">
        <f t="shared" si="186"/>
        <v>0.30199999999999999</v>
      </c>
      <c r="DA380" s="66" t="str">
        <f t="shared" si="187"/>
        <v>x̅</v>
      </c>
    </row>
    <row r="381" spans="1:105" ht="16" x14ac:dyDescent="0.2">
      <c r="A381" s="5"/>
      <c r="B381" s="30"/>
      <c r="C381" s="26"/>
      <c r="D381" s="66"/>
      <c r="E381" s="26">
        <f t="shared" si="194"/>
        <v>0</v>
      </c>
      <c r="F381" s="26" t="e">
        <f t="shared" si="196"/>
        <v>#N/A</v>
      </c>
      <c r="G381" s="100">
        <v>0</v>
      </c>
      <c r="H381" s="104">
        <f t="shared" si="197"/>
        <v>0</v>
      </c>
      <c r="I381" s="83" t="str">
        <f t="shared" si="198"/>
        <v>0</v>
      </c>
      <c r="J381" s="30"/>
      <c r="K381" s="30"/>
      <c r="L381" s="30"/>
      <c r="M381" s="30"/>
      <c r="N381" s="30"/>
      <c r="O381" s="30"/>
      <c r="P381" s="30"/>
      <c r="Q381" s="30"/>
      <c r="R381" s="30"/>
      <c r="S381" s="38">
        <f t="shared" si="199"/>
        <v>2.4999999999999973</v>
      </c>
      <c r="T381" s="78">
        <f t="shared" si="195"/>
        <v>2.1171422415414767E-2</v>
      </c>
      <c r="U381" s="78" t="e" cm="1">
        <f t="array" ref="U381">_xlfn.IFS(
    FALSE, N("Check if X1 shading is ON"),
    $U$247&lt;&gt;"x", NA(),
    FALSE, N("Check if case is 'LEFT' and x axis value less than z score"),
    AND($F$266 = "LEFT", $S381 &lt; IF($J$266="", 0, $J$266)), $T381,
    FALSE, N("Check if case is 'RIGHT' and x axis value greater than z score"),
    AND($F$266 = "RIGHT", $S381 &gt; IF($J$266="", 0, $J$266)), $T381,
    FALSE, N("Check if case is 'TWO' and both directions"),
    AND(
        $F$266 = "TWO",
        OR($S381 &lt; -ABS($J$266), $S381 &gt; ABS($J$267))
    ), $T381,
    FALSE, N("Default case: Return NA()"),
    TRUE, NA()
)</f>
        <v>#N/A</v>
      </c>
      <c r="V381" s="78" cm="1">
        <f t="array" ref="V381">_xlfn.IFS(
    FALSE, N("Check if X1 shading is ON"),
    $U$247&lt;&gt;"x", NA(),
    FALSE, N("Check if case is 'LEFT' and x axis value less than z score"),
    AND($F$267 = "LEFT", $S381 &lt; IF($J$267="", 0, $J$267)), $T381,
    FALSE, N("Check if case is 'RIGHT' and x axis value greater than z score"),
    AND($F$267 = "RIGHT", $S381 &gt; IF($J$267="", 0, $J$267)), $T381,
    FALSE, N("Default case: Return NA()"),
    TRUE, NA()
)</f>
        <v>2.1171422415414767E-2</v>
      </c>
      <c r="W381" s="78" t="e" cm="1">
        <f t="array" ref="W381">_xlfn.IFS(
    FALSE, N("Check if X1 shading is ON"),
    $W$247&lt;&gt;"x", NA(),
    FALSE, N("Check if case is 'LEFT' and x axis value less than z score"),
    AND($F$270 = "LEFT", $S381 &lt; IF($J$270="", 0, $J$270)), $T381,
    FALSE, N("Check if case is 'RIGHT' and x axis value greater than z score"),
    AND($F$270 = "RIGHT", $S381 &gt; IF($J$270="", 0, $J$270)), $T381,
    FALSE, N("Check if case is 'TWO' and both directions"),
    AND(
        $F$270 = "TWO",
        OR($S381 &lt; -ABS($J$270), $S381 &gt; ABS($J$270))
    ), $T381,
    FALSE, N("Default case: Return NA()"),
    TRUE, NA()
)</f>
        <v>#N/A</v>
      </c>
      <c r="X381" s="30"/>
      <c r="Y381" s="66">
        <v>0.16666666666666449</v>
      </c>
      <c r="Z381" s="66">
        <v>0.30199999999999999</v>
      </c>
      <c r="AA381" s="66">
        <f t="shared" si="184"/>
        <v>0.30199999999999999</v>
      </c>
      <c r="AB381" s="66" t="str">
        <f t="shared" si="185"/>
        <v>x̅</v>
      </c>
      <c r="BZ381" s="5"/>
      <c r="CA381" s="30"/>
      <c r="CB381" s="26"/>
      <c r="CC381" s="66"/>
      <c r="CD381" s="26">
        <f t="shared" si="200"/>
        <v>-1</v>
      </c>
      <c r="CE381" s="26" t="e">
        <f t="shared" si="202"/>
        <v>#N/A</v>
      </c>
      <c r="CF381" s="66">
        <v>-1</v>
      </c>
      <c r="CG381" s="104">
        <f t="shared" si="203"/>
        <v>-0.44824049374179142</v>
      </c>
      <c r="CH381" s="83" t="str">
        <f t="shared" si="204"/>
        <v>-0.45</v>
      </c>
      <c r="CI381" s="30"/>
      <c r="CJ381" s="30"/>
      <c r="CK381" s="30"/>
      <c r="CL381" s="30"/>
      <c r="CM381" s="30"/>
      <c r="CN381" s="30"/>
      <c r="CO381" s="30"/>
      <c r="CP381" s="30"/>
      <c r="CQ381" s="30"/>
      <c r="CR381" s="38">
        <f t="shared" si="205"/>
        <v>2.4583333333333308</v>
      </c>
      <c r="CS381" s="78">
        <f t="shared" si="201"/>
        <v>2.3122926697242557E-2</v>
      </c>
      <c r="CT381" s="78" t="e" cm="1">
        <f t="array" ref="CT381">_xlfn.IFS(
    FALSE, N("Check if X1 shading is ON"),
    $CT$248&lt;&gt;"x", NA(),
    FALSE, N("Check if case is 'LEFT' and x axis value less than z score"),
    AND($CE$267 = "LEFT", $CR381 &lt; IF($CI$267="", 0, $CI$267)), $CS381,
    FALSE, N("Check if case is 'RIGHT' and x axis value greater than z score"),
    AND($CE$267 = "RIGHT", $CR381 &gt; IF($CI$267="", 0, $CI$267)), $CS381,
    FALSE, N("Check if case is 'TWO' and both directions"),
    AND(
        $CE$267 = "TWO",
        OR($CR381 &lt; -ABS($CI$267), $CR381 &gt; ABS($CI$268))
    ), $CS381,
    FALSE, N("Default case: Return NA()"),
    TRUE, NA()
)</f>
        <v>#N/A</v>
      </c>
      <c r="CU381" s="78" cm="1">
        <f t="array" ref="CU381">_xlfn.IFS(
    FALSE, N("Check if X1 shading is ON"),
    $CT$248&lt;&gt;"x", NA(),
    FALSE, N("Check if case is 'LEFT' and x axis value less than z score"),
    AND($CE$268 = "LEFT", $CR381 &lt; IF($CI$268="", 0, $CI$268)), $CS381,
    FALSE, N("Check if case is 'RIGHT' and x axis value greater than z score"),
    AND($CE$268 = "RIGHT", $CR381 &gt; IF($CI$268="", 0, $CI$268)), $CS381,
    FALSE, N("Default case: Return NA()"),
    TRUE, NA()
)</f>
        <v>2.3122926697242557E-2</v>
      </c>
      <c r="CV381" s="78" t="e" cm="1">
        <f t="array" ref="CV381">_xlfn.IFS(
    FALSE, N("Check if X1 shading is ON"),
    $CV$248&lt;&gt;"x", NA(),
    FALSE, N("Check if case is 'LEFT' and x axis value less than z score"),
    AND($CE$271 = "LEFT", $CR381 &lt; IF($CI$271="", 0, $CI$271)), $CS381,
    FALSE, N("Check if case is 'RIGHT' and x axis value greater than z score"),
    AND($CE$271 = "RIGHT", $CR381 &gt; IF($CI$271="", 0, $CI$271)), $CS381,
    FALSE, N("Check if case is 'TWO' and both directions"),
    AND(
        $CE$271 = "TWO",
        OR($CR381 &lt; -ABS($CI$271), $CR381 &gt; ABS($CI$271))
    ), $CS381,
    FALSE, N("Default case: Return NA()"),
    TRUE, NA()
)</f>
        <v>#N/A</v>
      </c>
      <c r="CW381" s="30"/>
      <c r="CX381" s="66">
        <v>-0.16666666666666879</v>
      </c>
      <c r="CY381" s="66">
        <v>0.30199999999999999</v>
      </c>
      <c r="CZ381" s="66">
        <f t="shared" si="186"/>
        <v>0.30199999999999999</v>
      </c>
      <c r="DA381" s="66" t="str">
        <f t="shared" si="187"/>
        <v>x̅</v>
      </c>
    </row>
    <row r="382" spans="1:105" ht="16" x14ac:dyDescent="0.2">
      <c r="A382" s="5"/>
      <c r="B382" s="30"/>
      <c r="C382" s="26"/>
      <c r="D382" s="66"/>
      <c r="E382" s="26">
        <f t="shared" si="194"/>
        <v>1</v>
      </c>
      <c r="F382" s="26" t="e">
        <f t="shared" si="196"/>
        <v>#N/A</v>
      </c>
      <c r="G382" s="100">
        <v>1</v>
      </c>
      <c r="H382" s="104">
        <f t="shared" si="197"/>
        <v>0.44824049374179142</v>
      </c>
      <c r="I382" s="83" t="str">
        <f t="shared" si="198"/>
        <v>+0.45</v>
      </c>
      <c r="J382" s="30"/>
      <c r="K382" s="30"/>
      <c r="L382" s="30"/>
      <c r="M382" s="30"/>
      <c r="N382" s="30"/>
      <c r="O382" s="30"/>
      <c r="P382" s="30"/>
      <c r="Q382" s="30"/>
      <c r="R382" s="30"/>
      <c r="S382" s="38">
        <f t="shared" si="199"/>
        <v>2.5416666666666639</v>
      </c>
      <c r="T382" s="78">
        <f t="shared" si="195"/>
        <v>1.9366142829364268E-2</v>
      </c>
      <c r="U382" s="78" t="e" cm="1">
        <f t="array" ref="U382">_xlfn.IFS(
    FALSE, N("Check if X1 shading is ON"),
    $U$247&lt;&gt;"x", NA(),
    FALSE, N("Check if case is 'LEFT' and x axis value less than z score"),
    AND($F$266 = "LEFT", $S382 &lt; IF($J$266="", 0, $J$266)), $T382,
    FALSE, N("Check if case is 'RIGHT' and x axis value greater than z score"),
    AND($F$266 = "RIGHT", $S382 &gt; IF($J$266="", 0, $J$266)), $T382,
    FALSE, N("Check if case is 'TWO' and both directions"),
    AND(
        $F$266 = "TWO",
        OR($S382 &lt; -ABS($J$266), $S382 &gt; ABS($J$267))
    ), $T382,
    FALSE, N("Default case: Return NA()"),
    TRUE, NA()
)</f>
        <v>#N/A</v>
      </c>
      <c r="V382" s="78" cm="1">
        <f t="array" ref="V382">_xlfn.IFS(
    FALSE, N("Check if X1 shading is ON"),
    $U$247&lt;&gt;"x", NA(),
    FALSE, N("Check if case is 'LEFT' and x axis value less than z score"),
    AND($F$267 = "LEFT", $S382 &lt; IF($J$267="", 0, $J$267)), $T382,
    FALSE, N("Check if case is 'RIGHT' and x axis value greater than z score"),
    AND($F$267 = "RIGHT", $S382 &gt; IF($J$267="", 0, $J$267)), $T382,
    FALSE, N("Default case: Return NA()"),
    TRUE, NA()
)</f>
        <v>1.9366142829364268E-2</v>
      </c>
      <c r="W382" s="78" t="e" cm="1">
        <f t="array" ref="W382">_xlfn.IFS(
    FALSE, N("Check if X1 shading is ON"),
    $W$247&lt;&gt;"x", NA(),
    FALSE, N("Check if case is 'LEFT' and x axis value less than z score"),
    AND($F$270 = "LEFT", $S382 &lt; IF($J$270="", 0, $J$270)), $T382,
    FALSE, N("Check if case is 'RIGHT' and x axis value greater than z score"),
    AND($F$270 = "RIGHT", $S382 &gt; IF($J$270="", 0, $J$270)), $T382,
    FALSE, N("Check if case is 'TWO' and both directions"),
    AND(
        $F$270 = "TWO",
        OR($S382 &lt; -ABS($J$270), $S382 &gt; ABS($J$270))
    ), $T382,
    FALSE, N("Default case: Return NA()"),
    TRUE, NA()
)</f>
        <v>#N/A</v>
      </c>
      <c r="X382" s="30"/>
      <c r="Y382" s="66">
        <v>0.33333333333333115</v>
      </c>
      <c r="Z382" s="66">
        <v>0.30199999999999999</v>
      </c>
      <c r="AA382" s="66">
        <f t="shared" si="184"/>
        <v>0.30199999999999999</v>
      </c>
      <c r="AB382" s="66" t="str">
        <f t="shared" si="185"/>
        <v>x̅</v>
      </c>
      <c r="BZ382" s="5"/>
      <c r="CA382" s="30"/>
      <c r="CB382" s="26"/>
      <c r="CC382" s="66"/>
      <c r="CD382" s="26">
        <f t="shared" si="200"/>
        <v>0</v>
      </c>
      <c r="CE382" s="26" t="e">
        <f t="shared" si="202"/>
        <v>#N/A</v>
      </c>
      <c r="CF382" s="100">
        <v>0</v>
      </c>
      <c r="CG382" s="104">
        <f t="shared" si="203"/>
        <v>0</v>
      </c>
      <c r="CH382" s="83" t="str">
        <f t="shared" si="204"/>
        <v>0</v>
      </c>
      <c r="CI382" s="30"/>
      <c r="CJ382" s="30"/>
      <c r="CK382" s="30"/>
      <c r="CL382" s="30"/>
      <c r="CM382" s="30"/>
      <c r="CN382" s="30"/>
      <c r="CO382" s="30"/>
      <c r="CP382" s="30"/>
      <c r="CQ382" s="30"/>
      <c r="CR382" s="38">
        <f t="shared" si="205"/>
        <v>2.4999999999999973</v>
      </c>
      <c r="CS382" s="78">
        <f t="shared" si="201"/>
        <v>2.1171422415414767E-2</v>
      </c>
      <c r="CT382" s="78" t="e" cm="1">
        <f t="array" ref="CT382">_xlfn.IFS(
    FALSE, N("Check if X1 shading is ON"),
    $CT$248&lt;&gt;"x", NA(),
    FALSE, N("Check if case is 'LEFT' and x axis value less than z score"),
    AND($CE$267 = "LEFT", $CR382 &lt; IF($CI$267="", 0, $CI$267)), $CS382,
    FALSE, N("Check if case is 'RIGHT' and x axis value greater than z score"),
    AND($CE$267 = "RIGHT", $CR382 &gt; IF($CI$267="", 0, $CI$267)), $CS382,
    FALSE, N("Check if case is 'TWO' and both directions"),
    AND(
        $CE$267 = "TWO",
        OR($CR382 &lt; -ABS($CI$267), $CR382 &gt; ABS($CI$268))
    ), $CS382,
    FALSE, N("Default case: Return NA()"),
    TRUE, NA()
)</f>
        <v>#N/A</v>
      </c>
      <c r="CU382" s="78" cm="1">
        <f t="array" ref="CU382">_xlfn.IFS(
    FALSE, N("Check if X1 shading is ON"),
    $CT$248&lt;&gt;"x", NA(),
    FALSE, N("Check if case is 'LEFT' and x axis value less than z score"),
    AND($CE$268 = "LEFT", $CR382 &lt; IF($CI$268="", 0, $CI$268)), $CS382,
    FALSE, N("Check if case is 'RIGHT' and x axis value greater than z score"),
    AND($CE$268 = "RIGHT", $CR382 &gt; IF($CI$268="", 0, $CI$268)), $CS382,
    FALSE, N("Default case: Return NA()"),
    TRUE, NA()
)</f>
        <v>2.1171422415414767E-2</v>
      </c>
      <c r="CV382" s="78" t="e" cm="1">
        <f t="array" ref="CV382">_xlfn.IFS(
    FALSE, N("Check if X1 shading is ON"),
    $CV$248&lt;&gt;"x", NA(),
    FALSE, N("Check if case is 'LEFT' and x axis value less than z score"),
    AND($CE$271 = "LEFT", $CR382 &lt; IF($CI$271="", 0, $CI$271)), $CS382,
    FALSE, N("Check if case is 'RIGHT' and x axis value greater than z score"),
    AND($CE$271 = "RIGHT", $CR382 &gt; IF($CI$271="", 0, $CI$271)), $CS382,
    FALSE, N("Check if case is 'TWO' and both directions"),
    AND(
        $CE$271 = "TWO",
        OR($CR382 &lt; -ABS($CI$271), $CR382 &gt; ABS($CI$271))
    ), $CS382,
    FALSE, N("Default case: Return NA()"),
    TRUE, NA()
)</f>
        <v>#N/A</v>
      </c>
      <c r="CW382" s="30"/>
      <c r="CX382" s="66">
        <v>0.16666666666666449</v>
      </c>
      <c r="CY382" s="66">
        <v>0.30199999999999999</v>
      </c>
      <c r="CZ382" s="66">
        <f t="shared" si="186"/>
        <v>0.30199999999999999</v>
      </c>
      <c r="DA382" s="66" t="str">
        <f t="shared" si="187"/>
        <v>x̅</v>
      </c>
    </row>
    <row r="383" spans="1:105" ht="16" x14ac:dyDescent="0.2">
      <c r="A383" s="5"/>
      <c r="B383" s="30"/>
      <c r="C383" s="26"/>
      <c r="D383" s="66"/>
      <c r="E383" s="26">
        <f t="shared" si="194"/>
        <v>2</v>
      </c>
      <c r="F383" s="26" t="e">
        <f t="shared" si="196"/>
        <v>#N/A</v>
      </c>
      <c r="G383" s="100">
        <v>2</v>
      </c>
      <c r="H383" s="104">
        <f t="shared" si="197"/>
        <v>0.89648098748358285</v>
      </c>
      <c r="I383" s="83" t="str">
        <f t="shared" si="198"/>
        <v>+0.90</v>
      </c>
      <c r="J383" s="30"/>
      <c r="K383" s="30"/>
      <c r="L383" s="30"/>
      <c r="M383" s="30"/>
      <c r="N383" s="30"/>
      <c r="O383" s="30"/>
      <c r="P383" s="30"/>
      <c r="Q383" s="30"/>
      <c r="R383" s="30"/>
      <c r="S383" s="38">
        <f t="shared" si="199"/>
        <v>2.5833333333333304</v>
      </c>
      <c r="T383" s="78">
        <f t="shared" si="195"/>
        <v>1.7698267413433284E-2</v>
      </c>
      <c r="U383" s="78" t="e" cm="1">
        <f t="array" ref="U383">_xlfn.IFS(
    FALSE, N("Check if X1 shading is ON"),
    $U$247&lt;&gt;"x", NA(),
    FALSE, N("Check if case is 'LEFT' and x axis value less than z score"),
    AND($F$266 = "LEFT", $S383 &lt; IF($J$266="", 0, $J$266)), $T383,
    FALSE, N("Check if case is 'RIGHT' and x axis value greater than z score"),
    AND($F$266 = "RIGHT", $S383 &gt; IF($J$266="", 0, $J$266)), $T383,
    FALSE, N("Check if case is 'TWO' and both directions"),
    AND(
        $F$266 = "TWO",
        OR($S383 &lt; -ABS($J$266), $S383 &gt; ABS($J$267))
    ), $T383,
    FALSE, N("Default case: Return NA()"),
    TRUE, NA()
)</f>
        <v>#N/A</v>
      </c>
      <c r="V383" s="78" cm="1">
        <f t="array" ref="V383">_xlfn.IFS(
    FALSE, N("Check if X1 shading is ON"),
    $U$247&lt;&gt;"x", NA(),
    FALSE, N("Check if case is 'LEFT' and x axis value less than z score"),
    AND($F$267 = "LEFT", $S383 &lt; IF($J$267="", 0, $J$267)), $T383,
    FALSE, N("Check if case is 'RIGHT' and x axis value greater than z score"),
    AND($F$267 = "RIGHT", $S383 &gt; IF($J$267="", 0, $J$267)), $T383,
    FALSE, N("Default case: Return NA()"),
    TRUE, NA()
)</f>
        <v>1.7698267413433284E-2</v>
      </c>
      <c r="W383" s="78" t="e" cm="1">
        <f t="array" ref="W383">_xlfn.IFS(
    FALSE, N("Check if X1 shading is ON"),
    $W$247&lt;&gt;"x", NA(),
    FALSE, N("Check if case is 'LEFT' and x axis value less than z score"),
    AND($F$270 = "LEFT", $S383 &lt; IF($J$270="", 0, $J$270)), $T383,
    FALSE, N("Check if case is 'RIGHT' and x axis value greater than z score"),
    AND($F$270 = "RIGHT", $S383 &gt; IF($J$270="", 0, $J$270)), $T383,
    FALSE, N("Check if case is 'TWO' and both directions"),
    AND(
        $F$270 = "TWO",
        OR($S383 &lt; -ABS($J$270), $S383 &gt; ABS($J$270))
    ), $T383,
    FALSE, N("Default case: Return NA()"),
    TRUE, NA()
)</f>
        <v>#N/A</v>
      </c>
      <c r="X383" s="30"/>
      <c r="Y383" s="66">
        <v>0.49999999999999789</v>
      </c>
      <c r="Z383" s="66">
        <v>0.30199999999999999</v>
      </c>
      <c r="AA383" s="66">
        <f t="shared" si="184"/>
        <v>0.30199999999999999</v>
      </c>
      <c r="AB383" s="66" t="str">
        <f t="shared" si="185"/>
        <v>x̅</v>
      </c>
      <c r="BZ383" s="5"/>
      <c r="CA383" s="30"/>
      <c r="CB383" s="26"/>
      <c r="CC383" s="66"/>
      <c r="CD383" s="26">
        <f t="shared" si="200"/>
        <v>1</v>
      </c>
      <c r="CE383" s="26" t="e">
        <f t="shared" si="202"/>
        <v>#N/A</v>
      </c>
      <c r="CF383" s="100">
        <v>1</v>
      </c>
      <c r="CG383" s="104">
        <f t="shared" si="203"/>
        <v>0.44824049374179142</v>
      </c>
      <c r="CH383" s="83" t="str">
        <f t="shared" si="204"/>
        <v>+0.45</v>
      </c>
      <c r="CI383" s="30"/>
      <c r="CJ383" s="30"/>
      <c r="CK383" s="30"/>
      <c r="CL383" s="30"/>
      <c r="CM383" s="30"/>
      <c r="CN383" s="30"/>
      <c r="CO383" s="30"/>
      <c r="CP383" s="30"/>
      <c r="CQ383" s="30"/>
      <c r="CR383" s="38">
        <f t="shared" si="205"/>
        <v>2.5416666666666639</v>
      </c>
      <c r="CS383" s="78">
        <f t="shared" si="201"/>
        <v>1.9366142829364268E-2</v>
      </c>
      <c r="CT383" s="78" t="e" cm="1">
        <f t="array" ref="CT383">_xlfn.IFS(
    FALSE, N("Check if X1 shading is ON"),
    $CT$248&lt;&gt;"x", NA(),
    FALSE, N("Check if case is 'LEFT' and x axis value less than z score"),
    AND($CE$267 = "LEFT", $CR383 &lt; IF($CI$267="", 0, $CI$267)), $CS383,
    FALSE, N("Check if case is 'RIGHT' and x axis value greater than z score"),
    AND($CE$267 = "RIGHT", $CR383 &gt; IF($CI$267="", 0, $CI$267)), $CS383,
    FALSE, N("Check if case is 'TWO' and both directions"),
    AND(
        $CE$267 = "TWO",
        OR($CR383 &lt; -ABS($CI$267), $CR383 &gt; ABS($CI$268))
    ), $CS383,
    FALSE, N("Default case: Return NA()"),
    TRUE, NA()
)</f>
        <v>#N/A</v>
      </c>
      <c r="CU383" s="78" cm="1">
        <f t="array" ref="CU383">_xlfn.IFS(
    FALSE, N("Check if X1 shading is ON"),
    $CT$248&lt;&gt;"x", NA(),
    FALSE, N("Check if case is 'LEFT' and x axis value less than z score"),
    AND($CE$268 = "LEFT", $CR383 &lt; IF($CI$268="", 0, $CI$268)), $CS383,
    FALSE, N("Check if case is 'RIGHT' and x axis value greater than z score"),
    AND($CE$268 = "RIGHT", $CR383 &gt; IF($CI$268="", 0, $CI$268)), $CS383,
    FALSE, N("Default case: Return NA()"),
    TRUE, NA()
)</f>
        <v>1.9366142829364268E-2</v>
      </c>
      <c r="CV383" s="78" t="e" cm="1">
        <f t="array" ref="CV383">_xlfn.IFS(
    FALSE, N("Check if X1 shading is ON"),
    $CV$248&lt;&gt;"x", NA(),
    FALSE, N("Check if case is 'LEFT' and x axis value less than z score"),
    AND($CE$271 = "LEFT", $CR383 &lt; IF($CI$271="", 0, $CI$271)), $CS383,
    FALSE, N("Check if case is 'RIGHT' and x axis value greater than z score"),
    AND($CE$271 = "RIGHT", $CR383 &gt; IF($CI$271="", 0, $CI$271)), $CS383,
    FALSE, N("Check if case is 'TWO' and both directions"),
    AND(
        $CE$271 = "TWO",
        OR($CR383 &lt; -ABS($CI$271), $CR383 &gt; ABS($CI$271))
    ), $CS383,
    FALSE, N("Default case: Return NA()"),
    TRUE, NA()
)</f>
        <v>#N/A</v>
      </c>
      <c r="CW383" s="30"/>
      <c r="CX383" s="66">
        <v>0.33333333333333115</v>
      </c>
      <c r="CY383" s="66">
        <v>0.30199999999999999</v>
      </c>
      <c r="CZ383" s="66">
        <f t="shared" si="186"/>
        <v>0.30199999999999999</v>
      </c>
      <c r="DA383" s="66" t="str">
        <f t="shared" si="187"/>
        <v>x̅</v>
      </c>
    </row>
    <row r="384" spans="1:105" ht="16" x14ac:dyDescent="0.2">
      <c r="A384" s="5"/>
      <c r="B384" s="30"/>
      <c r="C384" s="26"/>
      <c r="D384" s="66"/>
      <c r="E384" s="26">
        <f t="shared" si="194"/>
        <v>3</v>
      </c>
      <c r="F384" s="26" t="e">
        <f t="shared" si="196"/>
        <v>#N/A</v>
      </c>
      <c r="G384" s="100">
        <v>3</v>
      </c>
      <c r="H384" s="104">
        <f t="shared" si="197"/>
        <v>1.3447214812253743</v>
      </c>
      <c r="I384" s="83" t="str">
        <f t="shared" si="198"/>
        <v>+1.34</v>
      </c>
      <c r="J384" s="30"/>
      <c r="K384" s="30"/>
      <c r="L384" s="30"/>
      <c r="M384" s="30"/>
      <c r="N384" s="30"/>
      <c r="O384" s="30"/>
      <c r="P384" s="30"/>
      <c r="Q384" s="30"/>
      <c r="R384" s="30"/>
      <c r="S384" s="38">
        <f t="shared" si="199"/>
        <v>2.6249999999999969</v>
      </c>
      <c r="T384" s="78">
        <f t="shared" si="195"/>
        <v>1.6159262617869267E-2</v>
      </c>
      <c r="U384" s="78" t="e" cm="1">
        <f t="array" ref="U384">_xlfn.IFS(
    FALSE, N("Check if X1 shading is ON"),
    $U$247&lt;&gt;"x", NA(),
    FALSE, N("Check if case is 'LEFT' and x axis value less than z score"),
    AND($F$266 = "LEFT", $S384 &lt; IF($J$266="", 0, $J$266)), $T384,
    FALSE, N("Check if case is 'RIGHT' and x axis value greater than z score"),
    AND($F$266 = "RIGHT", $S384 &gt; IF($J$266="", 0, $J$266)), $T384,
    FALSE, N("Check if case is 'TWO' and both directions"),
    AND(
        $F$266 = "TWO",
        OR($S384 &lt; -ABS($J$266), $S384 &gt; ABS($J$267))
    ), $T384,
    FALSE, N("Default case: Return NA()"),
    TRUE, NA()
)</f>
        <v>#N/A</v>
      </c>
      <c r="V384" s="78" cm="1">
        <f t="array" ref="V384">_xlfn.IFS(
    FALSE, N("Check if X1 shading is ON"),
    $U$247&lt;&gt;"x", NA(),
    FALSE, N("Check if case is 'LEFT' and x axis value less than z score"),
    AND($F$267 = "LEFT", $S384 &lt; IF($J$267="", 0, $J$267)), $T384,
    FALSE, N("Check if case is 'RIGHT' and x axis value greater than z score"),
    AND($F$267 = "RIGHT", $S384 &gt; IF($J$267="", 0, $J$267)), $T384,
    FALSE, N("Default case: Return NA()"),
    TRUE, NA()
)</f>
        <v>1.6159262617869267E-2</v>
      </c>
      <c r="W384" s="78" t="e" cm="1">
        <f t="array" ref="W384">_xlfn.IFS(
    FALSE, N("Check if X1 shading is ON"),
    $W$247&lt;&gt;"x", NA(),
    FALSE, N("Check if case is 'LEFT' and x axis value less than z score"),
    AND($F$270 = "LEFT", $S384 &lt; IF($J$270="", 0, $J$270)), $T384,
    FALSE, N("Check if case is 'RIGHT' and x axis value greater than z score"),
    AND($F$270 = "RIGHT", $S384 &gt; IF($J$270="", 0, $J$270)), $T384,
    FALSE, N("Check if case is 'TWO' and both directions"),
    AND(
        $F$270 = "TWO",
        OR($S384 &lt; -ABS($J$270), $S384 &gt; ABS($J$270))
    ), $T384,
    FALSE, N("Default case: Return NA()"),
    TRUE, NA()
)</f>
        <v>#N/A</v>
      </c>
      <c r="X384" s="30"/>
      <c r="Y384" s="66">
        <v>0.66666666666666441</v>
      </c>
      <c r="Z384" s="66">
        <v>0.30199999999999999</v>
      </c>
      <c r="AA384" s="66">
        <f t="shared" si="184"/>
        <v>0.30199999999999999</v>
      </c>
      <c r="AB384" s="66" t="str">
        <f t="shared" si="185"/>
        <v>x̅</v>
      </c>
      <c r="BZ384" s="5"/>
      <c r="CA384" s="30"/>
      <c r="CB384" s="26"/>
      <c r="CC384" s="66"/>
      <c r="CD384" s="26">
        <f t="shared" si="200"/>
        <v>2</v>
      </c>
      <c r="CE384" s="26" t="e">
        <f t="shared" si="202"/>
        <v>#N/A</v>
      </c>
      <c r="CF384" s="100">
        <v>2</v>
      </c>
      <c r="CG384" s="104">
        <f t="shared" si="203"/>
        <v>0.89648098748358285</v>
      </c>
      <c r="CH384" s="83" t="str">
        <f t="shared" si="204"/>
        <v>+0.90</v>
      </c>
      <c r="CI384" s="30"/>
      <c r="CJ384" s="30"/>
      <c r="CK384" s="30"/>
      <c r="CL384" s="30"/>
      <c r="CM384" s="30"/>
      <c r="CN384" s="30"/>
      <c r="CO384" s="30"/>
      <c r="CP384" s="30"/>
      <c r="CQ384" s="30"/>
      <c r="CR384" s="38">
        <f t="shared" si="205"/>
        <v>2.5833333333333304</v>
      </c>
      <c r="CS384" s="78">
        <f t="shared" si="201"/>
        <v>1.7698267413433284E-2</v>
      </c>
      <c r="CT384" s="78" t="e" cm="1">
        <f t="array" ref="CT384">_xlfn.IFS(
    FALSE, N("Check if X1 shading is ON"),
    $CT$248&lt;&gt;"x", NA(),
    FALSE, N("Check if case is 'LEFT' and x axis value less than z score"),
    AND($CE$267 = "LEFT", $CR384 &lt; IF($CI$267="", 0, $CI$267)), $CS384,
    FALSE, N("Check if case is 'RIGHT' and x axis value greater than z score"),
    AND($CE$267 = "RIGHT", $CR384 &gt; IF($CI$267="", 0, $CI$267)), $CS384,
    FALSE, N("Check if case is 'TWO' and both directions"),
    AND(
        $CE$267 = "TWO",
        OR($CR384 &lt; -ABS($CI$267), $CR384 &gt; ABS($CI$268))
    ), $CS384,
    FALSE, N("Default case: Return NA()"),
    TRUE, NA()
)</f>
        <v>#N/A</v>
      </c>
      <c r="CU384" s="78" cm="1">
        <f t="array" ref="CU384">_xlfn.IFS(
    FALSE, N("Check if X1 shading is ON"),
    $CT$248&lt;&gt;"x", NA(),
    FALSE, N("Check if case is 'LEFT' and x axis value less than z score"),
    AND($CE$268 = "LEFT", $CR384 &lt; IF($CI$268="", 0, $CI$268)), $CS384,
    FALSE, N("Check if case is 'RIGHT' and x axis value greater than z score"),
    AND($CE$268 = "RIGHT", $CR384 &gt; IF($CI$268="", 0, $CI$268)), $CS384,
    FALSE, N("Default case: Return NA()"),
    TRUE, NA()
)</f>
        <v>1.7698267413433284E-2</v>
      </c>
      <c r="CV384" s="78" t="e" cm="1">
        <f t="array" ref="CV384">_xlfn.IFS(
    FALSE, N("Check if X1 shading is ON"),
    $CV$248&lt;&gt;"x", NA(),
    FALSE, N("Check if case is 'LEFT' and x axis value less than z score"),
    AND($CE$271 = "LEFT", $CR384 &lt; IF($CI$271="", 0, $CI$271)), $CS384,
    FALSE, N("Check if case is 'RIGHT' and x axis value greater than z score"),
    AND($CE$271 = "RIGHT", $CR384 &gt; IF($CI$271="", 0, $CI$271)), $CS384,
    FALSE, N("Check if case is 'TWO' and both directions"),
    AND(
        $CE$271 = "TWO",
        OR($CR384 &lt; -ABS($CI$271), $CR384 &gt; ABS($CI$271))
    ), $CS384,
    FALSE, N("Default case: Return NA()"),
    TRUE, NA()
)</f>
        <v>#N/A</v>
      </c>
      <c r="CW384" s="30"/>
      <c r="CX384" s="66">
        <v>0.49999999999999789</v>
      </c>
      <c r="CY384" s="66">
        <v>0.30199999999999999</v>
      </c>
      <c r="CZ384" s="66">
        <f t="shared" si="186"/>
        <v>0.30199999999999999</v>
      </c>
      <c r="DA384" s="66" t="str">
        <f t="shared" si="187"/>
        <v>x̅</v>
      </c>
    </row>
    <row r="385" spans="1:105" ht="16" x14ac:dyDescent="0.2">
      <c r="A385" s="5"/>
      <c r="B385" s="30"/>
      <c r="C385" s="26"/>
      <c r="D385" s="66"/>
      <c r="E385" s="66"/>
      <c r="F385" s="26"/>
      <c r="G385" s="26"/>
      <c r="H385" s="26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8">
        <f t="shared" si="199"/>
        <v>2.6666666666666634</v>
      </c>
      <c r="T385" s="78">
        <f t="shared" si="195"/>
        <v>1.4740902856289881E-2</v>
      </c>
      <c r="U385" s="78" t="e" cm="1">
        <f t="array" ref="U385">_xlfn.IFS(
    FALSE, N("Check if X1 shading is ON"),
    $U$247&lt;&gt;"x", NA(),
    FALSE, N("Check if case is 'LEFT' and x axis value less than z score"),
    AND($F$266 = "LEFT", $S385 &lt; IF($J$266="", 0, $J$266)), $T385,
    FALSE, N("Check if case is 'RIGHT' and x axis value greater than z score"),
    AND($F$266 = "RIGHT", $S385 &gt; IF($J$266="", 0, $J$266)), $T385,
    FALSE, N("Check if case is 'TWO' and both directions"),
    AND(
        $F$266 = "TWO",
        OR($S385 &lt; -ABS($J$266), $S385 &gt; ABS($J$267))
    ), $T385,
    FALSE, N("Default case: Return NA()"),
    TRUE, NA()
)</f>
        <v>#N/A</v>
      </c>
      <c r="V385" s="78" cm="1">
        <f t="array" ref="V385">_xlfn.IFS(
    FALSE, N("Check if X1 shading is ON"),
    $U$247&lt;&gt;"x", NA(),
    FALSE, N("Check if case is 'LEFT' and x axis value less than z score"),
    AND($F$267 = "LEFT", $S385 &lt; IF($J$267="", 0, $J$267)), $T385,
    FALSE, N("Check if case is 'RIGHT' and x axis value greater than z score"),
    AND($F$267 = "RIGHT", $S385 &gt; IF($J$267="", 0, $J$267)), $T385,
    FALSE, N("Default case: Return NA()"),
    TRUE, NA()
)</f>
        <v>1.4740902856289881E-2</v>
      </c>
      <c r="W385" s="78" t="e" cm="1">
        <f t="array" ref="W385">_xlfn.IFS(
    FALSE, N("Check if X1 shading is ON"),
    $W$247&lt;&gt;"x", NA(),
    FALSE, N("Check if case is 'LEFT' and x axis value less than z score"),
    AND($F$270 = "LEFT", $S385 &lt; IF($J$270="", 0, $J$270)), $T385,
    FALSE, N("Check if case is 'RIGHT' and x axis value greater than z score"),
    AND($F$270 = "RIGHT", $S385 &gt; IF($J$270="", 0, $J$270)), $T385,
    FALSE, N("Check if case is 'TWO' and both directions"),
    AND(
        $F$270 = "TWO",
        OR($S385 &lt; -ABS($J$270), $S385 &gt; ABS($J$270))
    ), $T385,
    FALSE, N("Default case: Return NA()"),
    TRUE, NA()
)</f>
        <v>#N/A</v>
      </c>
      <c r="X385" s="30"/>
      <c r="Y385" s="66">
        <v>-0.50000000000000222</v>
      </c>
      <c r="Z385" s="66">
        <v>0.32600000000000001</v>
      </c>
      <c r="AA385" s="66">
        <f t="shared" si="184"/>
        <v>0.32600000000000001</v>
      </c>
      <c r="AB385" s="66" t="str">
        <f t="shared" si="185"/>
        <v>x̅</v>
      </c>
      <c r="BZ385" s="5"/>
      <c r="CA385" s="30"/>
      <c r="CB385" s="26"/>
      <c r="CC385" s="66"/>
      <c r="CD385" s="26">
        <f t="shared" si="200"/>
        <v>3</v>
      </c>
      <c r="CE385" s="26" t="e">
        <f t="shared" si="202"/>
        <v>#N/A</v>
      </c>
      <c r="CF385" s="100">
        <v>3</v>
      </c>
      <c r="CG385" s="104">
        <f t="shared" si="203"/>
        <v>1.3447214812253743</v>
      </c>
      <c r="CH385" s="83" t="str">
        <f t="shared" si="204"/>
        <v>+1.34</v>
      </c>
      <c r="CI385" s="30"/>
      <c r="CJ385" s="30"/>
      <c r="CK385" s="30"/>
      <c r="CL385" s="30"/>
      <c r="CM385" s="30"/>
      <c r="CN385" s="30"/>
      <c r="CO385" s="30"/>
      <c r="CP385" s="30"/>
      <c r="CQ385" s="30"/>
      <c r="CR385" s="38">
        <f t="shared" si="205"/>
        <v>2.6249999999999969</v>
      </c>
      <c r="CS385" s="78">
        <f t="shared" si="201"/>
        <v>1.6159262617869267E-2</v>
      </c>
      <c r="CT385" s="78" t="e" cm="1">
        <f t="array" ref="CT385">_xlfn.IFS(
    FALSE, N("Check if X1 shading is ON"),
    $CT$248&lt;&gt;"x", NA(),
    FALSE, N("Check if case is 'LEFT' and x axis value less than z score"),
    AND($CE$267 = "LEFT", $CR385 &lt; IF($CI$267="", 0, $CI$267)), $CS385,
    FALSE, N("Check if case is 'RIGHT' and x axis value greater than z score"),
    AND($CE$267 = "RIGHT", $CR385 &gt; IF($CI$267="", 0, $CI$267)), $CS385,
    FALSE, N("Check if case is 'TWO' and both directions"),
    AND(
        $CE$267 = "TWO",
        OR($CR385 &lt; -ABS($CI$267), $CR385 &gt; ABS($CI$268))
    ), $CS385,
    FALSE, N("Default case: Return NA()"),
    TRUE, NA()
)</f>
        <v>#N/A</v>
      </c>
      <c r="CU385" s="78" cm="1">
        <f t="array" ref="CU385">_xlfn.IFS(
    FALSE, N("Check if X1 shading is ON"),
    $CT$248&lt;&gt;"x", NA(),
    FALSE, N("Check if case is 'LEFT' and x axis value less than z score"),
    AND($CE$268 = "LEFT", $CR385 &lt; IF($CI$268="", 0, $CI$268)), $CS385,
    FALSE, N("Check if case is 'RIGHT' and x axis value greater than z score"),
    AND($CE$268 = "RIGHT", $CR385 &gt; IF($CI$268="", 0, $CI$268)), $CS385,
    FALSE, N("Default case: Return NA()"),
    TRUE, NA()
)</f>
        <v>1.6159262617869267E-2</v>
      </c>
      <c r="CV385" s="78" t="e" cm="1">
        <f t="array" ref="CV385">_xlfn.IFS(
    FALSE, N("Check if X1 shading is ON"),
    $CV$248&lt;&gt;"x", NA(),
    FALSE, N("Check if case is 'LEFT' and x axis value less than z score"),
    AND($CE$271 = "LEFT", $CR385 &lt; IF($CI$271="", 0, $CI$271)), $CS385,
    FALSE, N("Check if case is 'RIGHT' and x axis value greater than z score"),
    AND($CE$271 = "RIGHT", $CR385 &gt; IF($CI$271="", 0, $CI$271)), $CS385,
    FALSE, N("Check if case is 'TWO' and both directions"),
    AND(
        $CE$271 = "TWO",
        OR($CR385 &lt; -ABS($CI$271), $CR385 &gt; ABS($CI$271))
    ), $CS385,
    FALSE, N("Default case: Return NA()"),
    TRUE, NA()
)</f>
        <v>#N/A</v>
      </c>
      <c r="CW385" s="30"/>
      <c r="CX385" s="66">
        <v>0.66666666666666441</v>
      </c>
      <c r="CY385" s="66">
        <v>0.30199999999999999</v>
      </c>
      <c r="CZ385" s="66">
        <f t="shared" si="186"/>
        <v>0.30199999999999999</v>
      </c>
      <c r="DA385" s="66" t="str">
        <f t="shared" si="187"/>
        <v>x̅</v>
      </c>
    </row>
    <row r="386" spans="1:105" ht="16" x14ac:dyDescent="0.2">
      <c r="A386" s="5"/>
      <c r="B386" s="30"/>
      <c r="C386" s="26"/>
      <c r="D386" s="66"/>
      <c r="E386" s="66"/>
      <c r="F386" s="26"/>
      <c r="G386" s="26"/>
      <c r="H386" s="26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8">
        <f t="shared" si="199"/>
        <v>2.7083333333333299</v>
      </c>
      <c r="T386" s="78">
        <f t="shared" si="195"/>
        <v>1.3435286711765363E-2</v>
      </c>
      <c r="U386" s="78" t="e" cm="1">
        <f t="array" ref="U386">_xlfn.IFS(
    FALSE, N("Check if X1 shading is ON"),
    $U$247&lt;&gt;"x", NA(),
    FALSE, N("Check if case is 'LEFT' and x axis value less than z score"),
    AND($F$266 = "LEFT", $S386 &lt; IF($J$266="", 0, $J$266)), $T386,
    FALSE, N("Check if case is 'RIGHT' and x axis value greater than z score"),
    AND($F$266 = "RIGHT", $S386 &gt; IF($J$266="", 0, $J$266)), $T386,
    FALSE, N("Check if case is 'TWO' and both directions"),
    AND(
        $F$266 = "TWO",
        OR($S386 &lt; -ABS($J$266), $S386 &gt; ABS($J$267))
    ), $T386,
    FALSE, N("Default case: Return NA()"),
    TRUE, NA()
)</f>
        <v>#N/A</v>
      </c>
      <c r="V386" s="78" cm="1">
        <f t="array" ref="V386">_xlfn.IFS(
    FALSE, N("Check if X1 shading is ON"),
    $U$247&lt;&gt;"x", NA(),
    FALSE, N("Check if case is 'LEFT' and x axis value less than z score"),
    AND($F$267 = "LEFT", $S386 &lt; IF($J$267="", 0, $J$267)), $T386,
    FALSE, N("Check if case is 'RIGHT' and x axis value greater than z score"),
    AND($F$267 = "RIGHT", $S386 &gt; IF($J$267="", 0, $J$267)), $T386,
    FALSE, N("Default case: Return NA()"),
    TRUE, NA()
)</f>
        <v>1.3435286711765363E-2</v>
      </c>
      <c r="W386" s="78" cm="1">
        <f t="array" ref="W386">_xlfn.IFS(
    FALSE, N("Check if X1 shading is ON"),
    $W$247&lt;&gt;"x", NA(),
    FALSE, N("Check if case is 'LEFT' and x axis value less than z score"),
    AND($F$270 = "LEFT", $S386 &lt; IF($J$270="", 0, $J$270)), $T386,
    FALSE, N("Check if case is 'RIGHT' and x axis value greater than z score"),
    AND($F$270 = "RIGHT", $S386 &gt; IF($J$270="", 0, $J$270)), $T386,
    FALSE, N("Check if case is 'TWO' and both directions"),
    AND(
        $F$270 = "TWO",
        OR($S386 &lt; -ABS($J$270), $S386 &gt; ABS($J$270))
    ), $T386,
    FALSE, N("Default case: Return NA()"),
    TRUE, NA()
)</f>
        <v>1.3435286711765363E-2</v>
      </c>
      <c r="X386" s="30"/>
      <c r="Y386" s="66">
        <v>-0.33333333333333548</v>
      </c>
      <c r="Z386" s="66">
        <v>0.32600000000000001</v>
      </c>
      <c r="AA386" s="66">
        <f t="shared" si="184"/>
        <v>0.32600000000000001</v>
      </c>
      <c r="AB386" s="66" t="str">
        <f t="shared" si="185"/>
        <v>x̅</v>
      </c>
      <c r="BZ386" s="5"/>
      <c r="CA386" s="30"/>
      <c r="CB386" s="26"/>
      <c r="CC386" s="66"/>
      <c r="CD386" s="66"/>
      <c r="CE386" s="26"/>
      <c r="CF386" s="26"/>
      <c r="CG386" s="26"/>
      <c r="CH386" s="30"/>
      <c r="CI386" s="30"/>
      <c r="CJ386" s="30"/>
      <c r="CK386" s="30"/>
      <c r="CL386" s="30"/>
      <c r="CM386" s="30"/>
      <c r="CN386" s="30"/>
      <c r="CO386" s="30"/>
      <c r="CP386" s="30"/>
      <c r="CQ386" s="30"/>
      <c r="CR386" s="38">
        <f t="shared" si="205"/>
        <v>2.6666666666666634</v>
      </c>
      <c r="CS386" s="78">
        <f t="shared" si="201"/>
        <v>1.4740902856289881E-2</v>
      </c>
      <c r="CT386" s="78" t="e" cm="1">
        <f t="array" ref="CT386">_xlfn.IFS(
    FALSE, N("Check if X1 shading is ON"),
    $CT$248&lt;&gt;"x", NA(),
    FALSE, N("Check if case is 'LEFT' and x axis value less than z score"),
    AND($CE$267 = "LEFT", $CR386 &lt; IF($CI$267="", 0, $CI$267)), $CS386,
    FALSE, N("Check if case is 'RIGHT' and x axis value greater than z score"),
    AND($CE$267 = "RIGHT", $CR386 &gt; IF($CI$267="", 0, $CI$267)), $CS386,
    FALSE, N("Check if case is 'TWO' and both directions"),
    AND(
        $CE$267 = "TWO",
        OR($CR386 &lt; -ABS($CI$267), $CR386 &gt; ABS($CI$268))
    ), $CS386,
    FALSE, N("Default case: Return NA()"),
    TRUE, NA()
)</f>
        <v>#N/A</v>
      </c>
      <c r="CU386" s="78" cm="1">
        <f t="array" ref="CU386">_xlfn.IFS(
    FALSE, N("Check if X1 shading is ON"),
    $CT$248&lt;&gt;"x", NA(),
    FALSE, N("Check if case is 'LEFT' and x axis value less than z score"),
    AND($CE$268 = "LEFT", $CR386 &lt; IF($CI$268="", 0, $CI$268)), $CS386,
    FALSE, N("Check if case is 'RIGHT' and x axis value greater than z score"),
    AND($CE$268 = "RIGHT", $CR386 &gt; IF($CI$268="", 0, $CI$268)), $CS386,
    FALSE, N("Default case: Return NA()"),
    TRUE, NA()
)</f>
        <v>1.4740902856289881E-2</v>
      </c>
      <c r="CV386" s="78" t="e" cm="1">
        <f t="array" ref="CV386">_xlfn.IFS(
    FALSE, N("Check if X1 shading is ON"),
    $CV$248&lt;&gt;"x", NA(),
    FALSE, N("Check if case is 'LEFT' and x axis value less than z score"),
    AND($CE$271 = "LEFT", $CR386 &lt; IF($CI$271="", 0, $CI$271)), $CS386,
    FALSE, N("Check if case is 'RIGHT' and x axis value greater than z score"),
    AND($CE$271 = "RIGHT", $CR386 &gt; IF($CI$271="", 0, $CI$271)), $CS386,
    FALSE, N("Check if case is 'TWO' and both directions"),
    AND(
        $CE$271 = "TWO",
        OR($CR386 &lt; -ABS($CI$271), $CR386 &gt; ABS($CI$271))
    ), $CS386,
    FALSE, N("Default case: Return NA()"),
    TRUE, NA()
)</f>
        <v>#N/A</v>
      </c>
      <c r="CW386" s="30"/>
      <c r="CX386" s="66">
        <v>-0.50000000000000222</v>
      </c>
      <c r="CY386" s="66">
        <v>0.32600000000000001</v>
      </c>
      <c r="CZ386" s="66">
        <f t="shared" si="186"/>
        <v>0.32600000000000001</v>
      </c>
      <c r="DA386" s="66" t="str">
        <f t="shared" si="187"/>
        <v>x̅</v>
      </c>
    </row>
    <row r="387" spans="1:105" ht="16" x14ac:dyDescent="0.2">
      <c r="A387" s="5"/>
      <c r="B387" s="8"/>
      <c r="C387" s="26"/>
      <c r="D387" s="66"/>
      <c r="E387" s="66"/>
      <c r="F387" s="26"/>
      <c r="G387" s="26"/>
      <c r="H387" s="26"/>
      <c r="I387" s="30"/>
      <c r="J387" s="30"/>
      <c r="K387" s="30"/>
      <c r="L387" s="30"/>
      <c r="M387" s="97"/>
      <c r="N387" s="97"/>
      <c r="O387" s="97"/>
      <c r="P387" s="30"/>
      <c r="Q387" s="30"/>
      <c r="R387" s="30"/>
      <c r="S387" s="38">
        <f t="shared" si="199"/>
        <v>2.7499999999999964</v>
      </c>
      <c r="T387" s="78">
        <f t="shared" si="195"/>
        <v>1.2234848777988121E-2</v>
      </c>
      <c r="U387" s="78" t="e" cm="1">
        <f t="array" ref="U387">_xlfn.IFS(
    FALSE, N("Check if X1 shading is ON"),
    $U$247&lt;&gt;"x", NA(),
    FALSE, N("Check if case is 'LEFT' and x axis value less than z score"),
    AND($F$266 = "LEFT", $S387 &lt; IF($J$266="", 0, $J$266)), $T387,
    FALSE, N("Check if case is 'RIGHT' and x axis value greater than z score"),
    AND($F$266 = "RIGHT", $S387 &gt; IF($J$266="", 0, $J$266)), $T387,
    FALSE, N("Check if case is 'TWO' and both directions"),
    AND(
        $F$266 = "TWO",
        OR($S387 &lt; -ABS($J$266), $S387 &gt; ABS($J$267))
    ), $T387,
    FALSE, N("Default case: Return NA()"),
    TRUE, NA()
)</f>
        <v>#N/A</v>
      </c>
      <c r="V387" s="78" cm="1">
        <f t="array" ref="V387">_xlfn.IFS(
    FALSE, N("Check if X1 shading is ON"),
    $U$247&lt;&gt;"x", NA(),
    FALSE, N("Check if case is 'LEFT' and x axis value less than z score"),
    AND($F$267 = "LEFT", $S387 &lt; IF($J$267="", 0, $J$267)), $T387,
    FALSE, N("Check if case is 'RIGHT' and x axis value greater than z score"),
    AND($F$267 = "RIGHT", $S387 &gt; IF($J$267="", 0, $J$267)), $T387,
    FALSE, N("Default case: Return NA()"),
    TRUE, NA()
)</f>
        <v>1.2234848777988121E-2</v>
      </c>
      <c r="W387" s="78" cm="1">
        <f t="array" ref="W387">_xlfn.IFS(
    FALSE, N("Check if X1 shading is ON"),
    $W$247&lt;&gt;"x", NA(),
    FALSE, N("Check if case is 'LEFT' and x axis value less than z score"),
    AND($F$270 = "LEFT", $S387 &lt; IF($J$270="", 0, $J$270)), $T387,
    FALSE, N("Check if case is 'RIGHT' and x axis value greater than z score"),
    AND($F$270 = "RIGHT", $S387 &gt; IF($J$270="", 0, $J$270)), $T387,
    FALSE, N("Check if case is 'TWO' and both directions"),
    AND(
        $F$270 = "TWO",
        OR($S387 &lt; -ABS($J$270), $S387 &gt; ABS($J$270))
    ), $T387,
    FALSE, N("Default case: Return NA()"),
    TRUE, NA()
)</f>
        <v>1.2234848777988121E-2</v>
      </c>
      <c r="X387" s="30"/>
      <c r="Y387" s="66">
        <v>-0.16666666666666879</v>
      </c>
      <c r="Z387" s="66">
        <v>0.32600000000000001</v>
      </c>
      <c r="AA387" s="66">
        <f t="shared" si="184"/>
        <v>0.32600000000000001</v>
      </c>
      <c r="AB387" s="66" t="str">
        <f t="shared" si="185"/>
        <v>x̅</v>
      </c>
      <c r="BZ387" s="5"/>
      <c r="CA387" s="30"/>
      <c r="CB387" s="26"/>
      <c r="CC387" s="66"/>
      <c r="CD387" s="66"/>
      <c r="CE387" s="26"/>
      <c r="CF387" s="26"/>
      <c r="CG387" s="26"/>
      <c r="CH387" s="30"/>
      <c r="CI387" s="30"/>
      <c r="CJ387" s="30"/>
      <c r="CK387" s="30"/>
      <c r="CL387" s="30"/>
      <c r="CM387" s="30"/>
      <c r="CN387" s="30"/>
      <c r="CO387" s="30"/>
      <c r="CP387" s="30"/>
      <c r="CQ387" s="30"/>
      <c r="CR387" s="38">
        <f t="shared" si="205"/>
        <v>2.7083333333333299</v>
      </c>
      <c r="CS387" s="78">
        <f t="shared" si="201"/>
        <v>1.3435286711765363E-2</v>
      </c>
      <c r="CT387" s="78" t="e" cm="1">
        <f t="array" ref="CT387">_xlfn.IFS(
    FALSE, N("Check if X1 shading is ON"),
    $CT$248&lt;&gt;"x", NA(),
    FALSE, N("Check if case is 'LEFT' and x axis value less than z score"),
    AND($CE$267 = "LEFT", $CR387 &lt; IF($CI$267="", 0, $CI$267)), $CS387,
    FALSE, N("Check if case is 'RIGHT' and x axis value greater than z score"),
    AND($CE$267 = "RIGHT", $CR387 &gt; IF($CI$267="", 0, $CI$267)), $CS387,
    FALSE, N("Check if case is 'TWO' and both directions"),
    AND(
        $CE$267 = "TWO",
        OR($CR387 &lt; -ABS($CI$267), $CR387 &gt; ABS($CI$268))
    ), $CS387,
    FALSE, N("Default case: Return NA()"),
    TRUE, NA()
)</f>
        <v>#N/A</v>
      </c>
      <c r="CU387" s="78" cm="1">
        <f t="array" ref="CU387">_xlfn.IFS(
    FALSE, N("Check if X1 shading is ON"),
    $CT$248&lt;&gt;"x", NA(),
    FALSE, N("Check if case is 'LEFT' and x axis value less than z score"),
    AND($CE$268 = "LEFT", $CR387 &lt; IF($CI$268="", 0, $CI$268)), $CS387,
    FALSE, N("Check if case is 'RIGHT' and x axis value greater than z score"),
    AND($CE$268 = "RIGHT", $CR387 &gt; IF($CI$268="", 0, $CI$268)), $CS387,
    FALSE, N("Default case: Return NA()"),
    TRUE, NA()
)</f>
        <v>1.3435286711765363E-2</v>
      </c>
      <c r="CV387" s="78" cm="1">
        <f t="array" ref="CV387">_xlfn.IFS(
    FALSE, N("Check if X1 shading is ON"),
    $CV$248&lt;&gt;"x", NA(),
    FALSE, N("Check if case is 'LEFT' and x axis value less than z score"),
    AND($CE$271 = "LEFT", $CR387 &lt; IF($CI$271="", 0, $CI$271)), $CS387,
    FALSE, N("Check if case is 'RIGHT' and x axis value greater than z score"),
    AND($CE$271 = "RIGHT", $CR387 &gt; IF($CI$271="", 0, $CI$271)), $CS387,
    FALSE, N("Check if case is 'TWO' and both directions"),
    AND(
        $CE$271 = "TWO",
        OR($CR387 &lt; -ABS($CI$271), $CR387 &gt; ABS($CI$271))
    ), $CS387,
    FALSE, N("Default case: Return NA()"),
    TRUE, NA()
)</f>
        <v>1.3435286711765363E-2</v>
      </c>
      <c r="CW387" s="30"/>
      <c r="CX387" s="66">
        <v>-0.33333333333333548</v>
      </c>
      <c r="CY387" s="66">
        <v>0.32600000000000001</v>
      </c>
      <c r="CZ387" s="66">
        <f t="shared" si="186"/>
        <v>0.32600000000000001</v>
      </c>
      <c r="DA387" s="66" t="str">
        <f t="shared" si="187"/>
        <v>x̅</v>
      </c>
    </row>
    <row r="388" spans="1:105" ht="16" x14ac:dyDescent="0.2">
      <c r="A388" s="5"/>
      <c r="B388" s="97"/>
      <c r="C388" s="97"/>
      <c r="D388" s="97"/>
      <c r="E388" s="97"/>
      <c r="F388" s="97"/>
      <c r="G388" s="97"/>
      <c r="H388" s="97"/>
      <c r="I388" s="97"/>
      <c r="J388" s="97"/>
      <c r="K388" s="97"/>
      <c r="L388" s="97"/>
      <c r="M388" s="97"/>
      <c r="N388" s="97"/>
      <c r="O388" s="97"/>
      <c r="P388" s="30"/>
      <c r="Q388" s="30"/>
      <c r="R388" s="30"/>
      <c r="S388" s="38">
        <f t="shared" si="199"/>
        <v>2.791666666666663</v>
      </c>
      <c r="T388" s="78">
        <f t="shared" si="195"/>
        <v>1.1132367549497434E-2</v>
      </c>
      <c r="U388" s="78" t="e" cm="1">
        <f t="array" ref="U388">_xlfn.IFS(
    FALSE, N("Check if X1 shading is ON"),
    $U$247&lt;&gt;"x", NA(),
    FALSE, N("Check if case is 'LEFT' and x axis value less than z score"),
    AND($F$266 = "LEFT", $S388 &lt; IF($J$266="", 0, $J$266)), $T388,
    FALSE, N("Check if case is 'RIGHT' and x axis value greater than z score"),
    AND($F$266 = "RIGHT", $S388 &gt; IF($J$266="", 0, $J$266)), $T388,
    FALSE, N("Check if case is 'TWO' and both directions"),
    AND(
        $F$266 = "TWO",
        OR($S388 &lt; -ABS($J$266), $S388 &gt; ABS($J$267))
    ), $T388,
    FALSE, N("Default case: Return NA()"),
    TRUE, NA()
)</f>
        <v>#N/A</v>
      </c>
      <c r="V388" s="78" cm="1">
        <f t="array" ref="V388">_xlfn.IFS(
    FALSE, N("Check if X1 shading is ON"),
    $U$247&lt;&gt;"x", NA(),
    FALSE, N("Check if case is 'LEFT' and x axis value less than z score"),
    AND($F$267 = "LEFT", $S388 &lt; IF($J$267="", 0, $J$267)), $T388,
    FALSE, N("Check if case is 'RIGHT' and x axis value greater than z score"),
    AND($F$267 = "RIGHT", $S388 &gt; IF($J$267="", 0, $J$267)), $T388,
    FALSE, N("Default case: Return NA()"),
    TRUE, NA()
)</f>
        <v>1.1132367549497434E-2</v>
      </c>
      <c r="W388" s="78" cm="1">
        <f t="array" ref="W388">_xlfn.IFS(
    FALSE, N("Check if X1 shading is ON"),
    $W$247&lt;&gt;"x", NA(),
    FALSE, N("Check if case is 'LEFT' and x axis value less than z score"),
    AND($F$270 = "LEFT", $S388 &lt; IF($J$270="", 0, $J$270)), $T388,
    FALSE, N("Check if case is 'RIGHT' and x axis value greater than z score"),
    AND($F$270 = "RIGHT", $S388 &gt; IF($J$270="", 0, $J$270)), $T388,
    FALSE, N("Check if case is 'TWO' and both directions"),
    AND(
        $F$270 = "TWO",
        OR($S388 &lt; -ABS($J$270), $S388 &gt; ABS($J$270))
    ), $T388,
    FALSE, N("Default case: Return NA()"),
    TRUE, NA()
)</f>
        <v>1.1132367549497434E-2</v>
      </c>
      <c r="X388" s="30"/>
      <c r="Y388" s="66">
        <v>0.16666666666666449</v>
      </c>
      <c r="Z388" s="66">
        <v>0.32600000000000001</v>
      </c>
      <c r="AA388" s="66">
        <f t="shared" si="184"/>
        <v>0.32600000000000001</v>
      </c>
      <c r="AB388" s="66" t="str">
        <f t="shared" si="185"/>
        <v>x̅</v>
      </c>
      <c r="BZ388" s="5"/>
      <c r="CA388" s="8"/>
      <c r="CB388" s="26"/>
      <c r="CC388" s="66"/>
      <c r="CD388" s="66"/>
      <c r="CE388" s="26"/>
      <c r="CF388" s="26"/>
      <c r="CG388" s="26"/>
      <c r="CH388" s="30"/>
      <c r="CI388" s="30"/>
      <c r="CJ388" s="30"/>
      <c r="CK388" s="30"/>
      <c r="CL388" s="97"/>
      <c r="CM388" s="97"/>
      <c r="CN388" s="97"/>
      <c r="CO388" s="30"/>
      <c r="CP388" s="30"/>
      <c r="CQ388" s="30"/>
      <c r="CR388" s="38">
        <f t="shared" si="205"/>
        <v>2.7499999999999964</v>
      </c>
      <c r="CS388" s="78">
        <f t="shared" si="201"/>
        <v>1.2234848777988121E-2</v>
      </c>
      <c r="CT388" s="78" t="e" cm="1">
        <f t="array" ref="CT388">_xlfn.IFS(
    FALSE, N("Check if X1 shading is ON"),
    $CT$248&lt;&gt;"x", NA(),
    FALSE, N("Check if case is 'LEFT' and x axis value less than z score"),
    AND($CE$267 = "LEFT", $CR388 &lt; IF($CI$267="", 0, $CI$267)), $CS388,
    FALSE, N("Check if case is 'RIGHT' and x axis value greater than z score"),
    AND($CE$267 = "RIGHT", $CR388 &gt; IF($CI$267="", 0, $CI$267)), $CS388,
    FALSE, N("Check if case is 'TWO' and both directions"),
    AND(
        $CE$267 = "TWO",
        OR($CR388 &lt; -ABS($CI$267), $CR388 &gt; ABS($CI$268))
    ), $CS388,
    FALSE, N("Default case: Return NA()"),
    TRUE, NA()
)</f>
        <v>#N/A</v>
      </c>
      <c r="CU388" s="78" cm="1">
        <f t="array" ref="CU388">_xlfn.IFS(
    FALSE, N("Check if X1 shading is ON"),
    $CT$248&lt;&gt;"x", NA(),
    FALSE, N("Check if case is 'LEFT' and x axis value less than z score"),
    AND($CE$268 = "LEFT", $CR388 &lt; IF($CI$268="", 0, $CI$268)), $CS388,
    FALSE, N("Check if case is 'RIGHT' and x axis value greater than z score"),
    AND($CE$268 = "RIGHT", $CR388 &gt; IF($CI$268="", 0, $CI$268)), $CS388,
    FALSE, N("Default case: Return NA()"),
    TRUE, NA()
)</f>
        <v>1.2234848777988121E-2</v>
      </c>
      <c r="CV388" s="78" cm="1">
        <f t="array" ref="CV388">_xlfn.IFS(
    FALSE, N("Check if X1 shading is ON"),
    $CV$248&lt;&gt;"x", NA(),
    FALSE, N("Check if case is 'LEFT' and x axis value less than z score"),
    AND($CE$271 = "LEFT", $CR388 &lt; IF($CI$271="", 0, $CI$271)), $CS388,
    FALSE, N("Check if case is 'RIGHT' and x axis value greater than z score"),
    AND($CE$271 = "RIGHT", $CR388 &gt; IF($CI$271="", 0, $CI$271)), $CS388,
    FALSE, N("Check if case is 'TWO' and both directions"),
    AND(
        $CE$271 = "TWO",
        OR($CR388 &lt; -ABS($CI$271), $CR388 &gt; ABS($CI$271))
    ), $CS388,
    FALSE, N("Default case: Return NA()"),
    TRUE, NA()
)</f>
        <v>1.2234848777988121E-2</v>
      </c>
      <c r="CW388" s="30"/>
      <c r="CX388" s="66">
        <v>-0.16666666666666879</v>
      </c>
      <c r="CY388" s="66">
        <v>0.32600000000000001</v>
      </c>
      <c r="CZ388" s="66">
        <f t="shared" si="186"/>
        <v>0.32600000000000001</v>
      </c>
      <c r="DA388" s="66" t="str">
        <f t="shared" si="187"/>
        <v>x̅</v>
      </c>
    </row>
    <row r="389" spans="1:105" ht="16" x14ac:dyDescent="0.2">
      <c r="A389" s="5"/>
      <c r="B389" s="97"/>
      <c r="C389" s="97"/>
      <c r="D389" s="97"/>
      <c r="E389" s="97"/>
      <c r="F389" s="97"/>
      <c r="G389" s="97"/>
      <c r="H389" s="97"/>
      <c r="I389" s="97"/>
      <c r="J389" s="97"/>
      <c r="K389" s="97"/>
      <c r="L389" s="97"/>
      <c r="M389" s="97"/>
      <c r="N389" s="97"/>
      <c r="O389" s="97"/>
      <c r="P389" s="30"/>
      <c r="Q389" s="30"/>
      <c r="R389" s="30"/>
      <c r="S389" s="38">
        <f t="shared" si="199"/>
        <v>2.8333333333333295</v>
      </c>
      <c r="T389" s="78">
        <f t="shared" si="195"/>
        <v>1.012096976725356E-2</v>
      </c>
      <c r="U389" s="78" t="e" cm="1">
        <f t="array" ref="U389">_xlfn.IFS(
    FALSE, N("Check if X1 shading is ON"),
    $U$247&lt;&gt;"x", NA(),
    FALSE, N("Check if case is 'LEFT' and x axis value less than z score"),
    AND($F$266 = "LEFT", $S389 &lt; IF($J$266="", 0, $J$266)), $T389,
    FALSE, N("Check if case is 'RIGHT' and x axis value greater than z score"),
    AND($F$266 = "RIGHT", $S389 &gt; IF($J$266="", 0, $J$266)), $T389,
    FALSE, N("Check if case is 'TWO' and both directions"),
    AND(
        $F$266 = "TWO",
        OR($S389 &lt; -ABS($J$266), $S389 &gt; ABS($J$267))
    ), $T389,
    FALSE, N("Default case: Return NA()"),
    TRUE, NA()
)</f>
        <v>#N/A</v>
      </c>
      <c r="V389" s="78" cm="1">
        <f t="array" ref="V389">_xlfn.IFS(
    FALSE, N("Check if X1 shading is ON"),
    $U$247&lt;&gt;"x", NA(),
    FALSE, N("Check if case is 'LEFT' and x axis value less than z score"),
    AND($F$267 = "LEFT", $S389 &lt; IF($J$267="", 0, $J$267)), $T389,
    FALSE, N("Check if case is 'RIGHT' and x axis value greater than z score"),
    AND($F$267 = "RIGHT", $S389 &gt; IF($J$267="", 0, $J$267)), $T389,
    FALSE, N("Default case: Return NA()"),
    TRUE, NA()
)</f>
        <v>1.012096976725356E-2</v>
      </c>
      <c r="W389" s="78" cm="1">
        <f t="array" ref="W389">_xlfn.IFS(
    FALSE, N("Check if X1 shading is ON"),
    $W$247&lt;&gt;"x", NA(),
    FALSE, N("Check if case is 'LEFT' and x axis value less than z score"),
    AND($F$270 = "LEFT", $S389 &lt; IF($J$270="", 0, $J$270)), $T389,
    FALSE, N("Check if case is 'RIGHT' and x axis value greater than z score"),
    AND($F$270 = "RIGHT", $S389 &gt; IF($J$270="", 0, $J$270)), $T389,
    FALSE, N("Check if case is 'TWO' and both directions"),
    AND(
        $F$270 = "TWO",
        OR($S389 &lt; -ABS($J$270), $S389 &gt; ABS($J$270))
    ), $T389,
    FALSE, N("Default case: Return NA()"),
    TRUE, NA()
)</f>
        <v>1.012096976725356E-2</v>
      </c>
      <c r="X389" s="30"/>
      <c r="Y389" s="66">
        <v>0.33333333333333115</v>
      </c>
      <c r="Z389" s="66">
        <v>0.32600000000000001</v>
      </c>
      <c r="AA389" s="66">
        <f t="shared" si="184"/>
        <v>0.32600000000000001</v>
      </c>
      <c r="AB389" s="66" t="str">
        <f t="shared" si="185"/>
        <v>x̅</v>
      </c>
      <c r="BZ389" s="5"/>
      <c r="CA389" s="97"/>
      <c r="CB389" s="97"/>
      <c r="CC389" s="97"/>
      <c r="CD389" s="97"/>
      <c r="CE389" s="97"/>
      <c r="CF389" s="97"/>
      <c r="CG389" s="97"/>
      <c r="CH389" s="97"/>
      <c r="CI389" s="97"/>
      <c r="CJ389" s="97"/>
      <c r="CK389" s="97"/>
      <c r="CL389" s="97"/>
      <c r="CM389" s="97"/>
      <c r="CN389" s="97"/>
      <c r="CO389" s="30"/>
      <c r="CP389" s="30"/>
      <c r="CQ389" s="30"/>
      <c r="CR389" s="38">
        <f t="shared" si="205"/>
        <v>2.791666666666663</v>
      </c>
      <c r="CS389" s="78">
        <f t="shared" si="201"/>
        <v>1.1132367549497434E-2</v>
      </c>
      <c r="CT389" s="78" t="e" cm="1">
        <f t="array" ref="CT389">_xlfn.IFS(
    FALSE, N("Check if X1 shading is ON"),
    $CT$248&lt;&gt;"x", NA(),
    FALSE, N("Check if case is 'LEFT' and x axis value less than z score"),
    AND($CE$267 = "LEFT", $CR389 &lt; IF($CI$267="", 0, $CI$267)), $CS389,
    FALSE, N("Check if case is 'RIGHT' and x axis value greater than z score"),
    AND($CE$267 = "RIGHT", $CR389 &gt; IF($CI$267="", 0, $CI$267)), $CS389,
    FALSE, N("Check if case is 'TWO' and both directions"),
    AND(
        $CE$267 = "TWO",
        OR($CR389 &lt; -ABS($CI$267), $CR389 &gt; ABS($CI$268))
    ), $CS389,
    FALSE, N("Default case: Return NA()"),
    TRUE, NA()
)</f>
        <v>#N/A</v>
      </c>
      <c r="CU389" s="78" cm="1">
        <f t="array" ref="CU389">_xlfn.IFS(
    FALSE, N("Check if X1 shading is ON"),
    $CT$248&lt;&gt;"x", NA(),
    FALSE, N("Check if case is 'LEFT' and x axis value less than z score"),
    AND($CE$268 = "LEFT", $CR389 &lt; IF($CI$268="", 0, $CI$268)), $CS389,
    FALSE, N("Check if case is 'RIGHT' and x axis value greater than z score"),
    AND($CE$268 = "RIGHT", $CR389 &gt; IF($CI$268="", 0, $CI$268)), $CS389,
    FALSE, N("Default case: Return NA()"),
    TRUE, NA()
)</f>
        <v>1.1132367549497434E-2</v>
      </c>
      <c r="CV389" s="78" cm="1">
        <f t="array" ref="CV389">_xlfn.IFS(
    FALSE, N("Check if X1 shading is ON"),
    $CV$248&lt;&gt;"x", NA(),
    FALSE, N("Check if case is 'LEFT' and x axis value less than z score"),
    AND($CE$271 = "LEFT", $CR389 &lt; IF($CI$271="", 0, $CI$271)), $CS389,
    FALSE, N("Check if case is 'RIGHT' and x axis value greater than z score"),
    AND($CE$271 = "RIGHT", $CR389 &gt; IF($CI$271="", 0, $CI$271)), $CS389,
    FALSE, N("Check if case is 'TWO' and both directions"),
    AND(
        $CE$271 = "TWO",
        OR($CR389 &lt; -ABS($CI$271), $CR389 &gt; ABS($CI$271))
    ), $CS389,
    FALSE, N("Default case: Return NA()"),
    TRUE, NA()
)</f>
        <v>1.1132367549497434E-2</v>
      </c>
      <c r="CW389" s="30"/>
      <c r="CX389" s="66">
        <v>0.16666666666666449</v>
      </c>
      <c r="CY389" s="66">
        <v>0.32600000000000001</v>
      </c>
      <c r="CZ389" s="66">
        <f t="shared" si="186"/>
        <v>0.32600000000000001</v>
      </c>
      <c r="DA389" s="66" t="str">
        <f t="shared" si="187"/>
        <v>x̅</v>
      </c>
    </row>
    <row r="390" spans="1:105" ht="16" x14ac:dyDescent="0.2">
      <c r="A390" s="5"/>
      <c r="B390" s="97"/>
      <c r="C390" s="97"/>
      <c r="D390" s="97"/>
      <c r="E390" s="97"/>
      <c r="F390" s="97"/>
      <c r="G390" s="97"/>
      <c r="H390" s="97"/>
      <c r="I390" s="97"/>
      <c r="J390" s="97"/>
      <c r="K390" s="97"/>
      <c r="L390" s="97"/>
      <c r="M390" s="97"/>
      <c r="N390" s="97"/>
      <c r="O390" s="97"/>
      <c r="P390" s="30"/>
      <c r="Q390" s="30"/>
      <c r="R390" s="30"/>
      <c r="S390" s="38">
        <f t="shared" si="199"/>
        <v>2.874999999999996</v>
      </c>
      <c r="T390" s="78">
        <f t="shared" si="195"/>
        <v>9.1941316138365869E-3</v>
      </c>
      <c r="U390" s="78" t="e" cm="1">
        <f t="array" ref="U390">_xlfn.IFS(
    FALSE, N("Check if X1 shading is ON"),
    $U$247&lt;&gt;"x", NA(),
    FALSE, N("Check if case is 'LEFT' and x axis value less than z score"),
    AND($F$266 = "LEFT", $S390 &lt; IF($J$266="", 0, $J$266)), $T390,
    FALSE, N("Check if case is 'RIGHT' and x axis value greater than z score"),
    AND($F$266 = "RIGHT", $S390 &gt; IF($J$266="", 0, $J$266)), $T390,
    FALSE, N("Check if case is 'TWO' and both directions"),
    AND(
        $F$266 = "TWO",
        OR($S390 &lt; -ABS($J$266), $S390 &gt; ABS($J$267))
    ), $T390,
    FALSE, N("Default case: Return NA()"),
    TRUE, NA()
)</f>
        <v>#N/A</v>
      </c>
      <c r="V390" s="78" cm="1">
        <f t="array" ref="V390">_xlfn.IFS(
    FALSE, N("Check if X1 shading is ON"),
    $U$247&lt;&gt;"x", NA(),
    FALSE, N("Check if case is 'LEFT' and x axis value less than z score"),
    AND($F$267 = "LEFT", $S390 &lt; IF($J$267="", 0, $J$267)), $T390,
    FALSE, N("Check if case is 'RIGHT' and x axis value greater than z score"),
    AND($F$267 = "RIGHT", $S390 &gt; IF($J$267="", 0, $J$267)), $T390,
    FALSE, N("Default case: Return NA()"),
    TRUE, NA()
)</f>
        <v>9.1941316138365869E-3</v>
      </c>
      <c r="W390" s="78" cm="1">
        <f t="array" ref="W390">_xlfn.IFS(
    FALSE, N("Check if X1 shading is ON"),
    $W$247&lt;&gt;"x", NA(),
    FALSE, N("Check if case is 'LEFT' and x axis value less than z score"),
    AND($F$270 = "LEFT", $S390 &lt; IF($J$270="", 0, $J$270)), $T390,
    FALSE, N("Check if case is 'RIGHT' and x axis value greater than z score"),
    AND($F$270 = "RIGHT", $S390 &gt; IF($J$270="", 0, $J$270)), $T390,
    FALSE, N("Check if case is 'TWO' and both directions"),
    AND(
        $F$270 = "TWO",
        OR($S390 &lt; -ABS($J$270), $S390 &gt; ABS($J$270))
    ), $T390,
    FALSE, N("Default case: Return NA()"),
    TRUE, NA()
)</f>
        <v>9.1941316138365869E-3</v>
      </c>
      <c r="X390" s="30"/>
      <c r="Y390" s="66">
        <v>0.49999999999999789</v>
      </c>
      <c r="Z390" s="66">
        <v>0.32600000000000001</v>
      </c>
      <c r="AA390" s="66">
        <f t="shared" si="184"/>
        <v>0.32600000000000001</v>
      </c>
      <c r="AB390" s="66" t="str">
        <f t="shared" si="185"/>
        <v>x̅</v>
      </c>
      <c r="BZ390" s="5"/>
      <c r="CA390" s="97"/>
      <c r="CB390" s="97"/>
      <c r="CC390" s="97"/>
      <c r="CD390" s="97"/>
      <c r="CE390" s="97"/>
      <c r="CF390" s="97"/>
      <c r="CG390" s="97"/>
      <c r="CH390" s="97"/>
      <c r="CI390" s="97"/>
      <c r="CJ390" s="97"/>
      <c r="CK390" s="97"/>
      <c r="CL390" s="97"/>
      <c r="CM390" s="97"/>
      <c r="CN390" s="97"/>
      <c r="CO390" s="30"/>
      <c r="CP390" s="30"/>
      <c r="CQ390" s="30"/>
      <c r="CR390" s="38">
        <f t="shared" si="205"/>
        <v>2.8333333333333295</v>
      </c>
      <c r="CS390" s="78">
        <f t="shared" si="201"/>
        <v>1.012096976725356E-2</v>
      </c>
      <c r="CT390" s="78" t="e" cm="1">
        <f t="array" ref="CT390">_xlfn.IFS(
    FALSE, N("Check if X1 shading is ON"),
    $CT$248&lt;&gt;"x", NA(),
    FALSE, N("Check if case is 'LEFT' and x axis value less than z score"),
    AND($CE$267 = "LEFT", $CR390 &lt; IF($CI$267="", 0, $CI$267)), $CS390,
    FALSE, N("Check if case is 'RIGHT' and x axis value greater than z score"),
    AND($CE$267 = "RIGHT", $CR390 &gt; IF($CI$267="", 0, $CI$267)), $CS390,
    FALSE, N("Check if case is 'TWO' and both directions"),
    AND(
        $CE$267 = "TWO",
        OR($CR390 &lt; -ABS($CI$267), $CR390 &gt; ABS($CI$268))
    ), $CS390,
    FALSE, N("Default case: Return NA()"),
    TRUE, NA()
)</f>
        <v>#N/A</v>
      </c>
      <c r="CU390" s="78" cm="1">
        <f t="array" ref="CU390">_xlfn.IFS(
    FALSE, N("Check if X1 shading is ON"),
    $CT$248&lt;&gt;"x", NA(),
    FALSE, N("Check if case is 'LEFT' and x axis value less than z score"),
    AND($CE$268 = "LEFT", $CR390 &lt; IF($CI$268="", 0, $CI$268)), $CS390,
    FALSE, N("Check if case is 'RIGHT' and x axis value greater than z score"),
    AND($CE$268 = "RIGHT", $CR390 &gt; IF($CI$268="", 0, $CI$268)), $CS390,
    FALSE, N("Default case: Return NA()"),
    TRUE, NA()
)</f>
        <v>1.012096976725356E-2</v>
      </c>
      <c r="CV390" s="78" cm="1">
        <f t="array" ref="CV390">_xlfn.IFS(
    FALSE, N("Check if X1 shading is ON"),
    $CV$248&lt;&gt;"x", NA(),
    FALSE, N("Check if case is 'LEFT' and x axis value less than z score"),
    AND($CE$271 = "LEFT", $CR390 &lt; IF($CI$271="", 0, $CI$271)), $CS390,
    FALSE, N("Check if case is 'RIGHT' and x axis value greater than z score"),
    AND($CE$271 = "RIGHT", $CR390 &gt; IF($CI$271="", 0, $CI$271)), $CS390,
    FALSE, N("Check if case is 'TWO' and both directions"),
    AND(
        $CE$271 = "TWO",
        OR($CR390 &lt; -ABS($CI$271), $CR390 &gt; ABS($CI$271))
    ), $CS390,
    FALSE, N("Default case: Return NA()"),
    TRUE, NA()
)</f>
        <v>1.012096976725356E-2</v>
      </c>
      <c r="CW390" s="30"/>
      <c r="CX390" s="66">
        <v>0.33333333333333115</v>
      </c>
      <c r="CY390" s="66">
        <v>0.32600000000000001</v>
      </c>
      <c r="CZ390" s="66">
        <f t="shared" si="186"/>
        <v>0.32600000000000001</v>
      </c>
      <c r="DA390" s="66" t="str">
        <f t="shared" si="187"/>
        <v>x̅</v>
      </c>
    </row>
    <row r="391" spans="1:105" ht="16" x14ac:dyDescent="0.2">
      <c r="A391" s="5"/>
      <c r="B391" s="97"/>
      <c r="C391" s="97"/>
      <c r="D391" s="97"/>
      <c r="E391" s="97"/>
      <c r="F391" s="97"/>
      <c r="G391" s="97"/>
      <c r="H391" s="97"/>
      <c r="I391" s="97"/>
      <c r="J391" s="97"/>
      <c r="K391" s="97"/>
      <c r="L391" s="97"/>
      <c r="M391" s="97"/>
      <c r="N391" s="97"/>
      <c r="O391" s="97"/>
      <c r="P391" s="30"/>
      <c r="Q391" s="30"/>
      <c r="R391" s="30"/>
      <c r="S391" s="38">
        <f t="shared" si="199"/>
        <v>2.9166666666666625</v>
      </c>
      <c r="T391" s="78">
        <f t="shared" si="195"/>
        <v>8.3456771369636047E-3</v>
      </c>
      <c r="U391" s="78" t="e" cm="1">
        <f t="array" ref="U391">_xlfn.IFS(
    FALSE, N("Check if X1 shading is ON"),
    $U$247&lt;&gt;"x", NA(),
    FALSE, N("Check if case is 'LEFT' and x axis value less than z score"),
    AND($F$266 = "LEFT", $S391 &lt; IF($J$266="", 0, $J$266)), $T391,
    FALSE, N("Check if case is 'RIGHT' and x axis value greater than z score"),
    AND($F$266 = "RIGHT", $S391 &gt; IF($J$266="", 0, $J$266)), $T391,
    FALSE, N("Check if case is 'TWO' and both directions"),
    AND(
        $F$266 = "TWO",
        OR($S391 &lt; -ABS($J$266), $S391 &gt; ABS($J$267))
    ), $T391,
    FALSE, N("Default case: Return NA()"),
    TRUE, NA()
)</f>
        <v>#N/A</v>
      </c>
      <c r="V391" s="78" cm="1">
        <f t="array" ref="V391">_xlfn.IFS(
    FALSE, N("Check if X1 shading is ON"),
    $U$247&lt;&gt;"x", NA(),
    FALSE, N("Check if case is 'LEFT' and x axis value less than z score"),
    AND($F$267 = "LEFT", $S391 &lt; IF($J$267="", 0, $J$267)), $T391,
    FALSE, N("Check if case is 'RIGHT' and x axis value greater than z score"),
    AND($F$267 = "RIGHT", $S391 &gt; IF($J$267="", 0, $J$267)), $T391,
    FALSE, N("Default case: Return NA()"),
    TRUE, NA()
)</f>
        <v>8.3456771369636047E-3</v>
      </c>
      <c r="W391" s="78" cm="1">
        <f t="array" ref="W391">_xlfn.IFS(
    FALSE, N("Check if X1 shading is ON"),
    $W$247&lt;&gt;"x", NA(),
    FALSE, N("Check if case is 'LEFT' and x axis value less than z score"),
    AND($F$270 = "LEFT", $S391 &lt; IF($J$270="", 0, $J$270)), $T391,
    FALSE, N("Check if case is 'RIGHT' and x axis value greater than z score"),
    AND($F$270 = "RIGHT", $S391 &gt; IF($J$270="", 0, $J$270)), $T391,
    FALSE, N("Check if case is 'TWO' and both directions"),
    AND(
        $F$270 = "TWO",
        OR($S391 &lt; -ABS($J$270), $S391 &gt; ABS($J$270))
    ), $T391,
    FALSE, N("Default case: Return NA()"),
    TRUE, NA()
)</f>
        <v>8.3456771369636047E-3</v>
      </c>
      <c r="X391" s="30"/>
      <c r="Y391" s="66">
        <v>-0.33333333333333548</v>
      </c>
      <c r="Z391" s="66">
        <v>0.35</v>
      </c>
      <c r="AA391" s="66">
        <f t="shared" si="184"/>
        <v>0.35</v>
      </c>
      <c r="AB391" s="66" t="str">
        <f t="shared" si="185"/>
        <v>x̅</v>
      </c>
      <c r="BZ391" s="5"/>
      <c r="CA391" s="97"/>
      <c r="CB391" s="97"/>
      <c r="CC391" s="97"/>
      <c r="CD391" s="97"/>
      <c r="CE391" s="97"/>
      <c r="CF391" s="97"/>
      <c r="CG391" s="97"/>
      <c r="CH391" s="97"/>
      <c r="CI391" s="97"/>
      <c r="CJ391" s="97"/>
      <c r="CK391" s="97"/>
      <c r="CL391" s="97"/>
      <c r="CM391" s="97"/>
      <c r="CN391" s="97"/>
      <c r="CO391" s="30"/>
      <c r="CP391" s="30"/>
      <c r="CQ391" s="30"/>
      <c r="CR391" s="38">
        <f t="shared" si="205"/>
        <v>2.874999999999996</v>
      </c>
      <c r="CS391" s="78">
        <f t="shared" si="201"/>
        <v>9.1941316138365869E-3</v>
      </c>
      <c r="CT391" s="78" t="e" cm="1">
        <f t="array" ref="CT391">_xlfn.IFS(
    FALSE, N("Check if X1 shading is ON"),
    $CT$248&lt;&gt;"x", NA(),
    FALSE, N("Check if case is 'LEFT' and x axis value less than z score"),
    AND($CE$267 = "LEFT", $CR391 &lt; IF($CI$267="", 0, $CI$267)), $CS391,
    FALSE, N("Check if case is 'RIGHT' and x axis value greater than z score"),
    AND($CE$267 = "RIGHT", $CR391 &gt; IF($CI$267="", 0, $CI$267)), $CS391,
    FALSE, N("Check if case is 'TWO' and both directions"),
    AND(
        $CE$267 = "TWO",
        OR($CR391 &lt; -ABS($CI$267), $CR391 &gt; ABS($CI$268))
    ), $CS391,
    FALSE, N("Default case: Return NA()"),
    TRUE, NA()
)</f>
        <v>#N/A</v>
      </c>
      <c r="CU391" s="78" cm="1">
        <f t="array" ref="CU391">_xlfn.IFS(
    FALSE, N("Check if X1 shading is ON"),
    $CT$248&lt;&gt;"x", NA(),
    FALSE, N("Check if case is 'LEFT' and x axis value less than z score"),
    AND($CE$268 = "LEFT", $CR391 &lt; IF($CI$268="", 0, $CI$268)), $CS391,
    FALSE, N("Check if case is 'RIGHT' and x axis value greater than z score"),
    AND($CE$268 = "RIGHT", $CR391 &gt; IF($CI$268="", 0, $CI$268)), $CS391,
    FALSE, N("Default case: Return NA()"),
    TRUE, NA()
)</f>
        <v>9.1941316138365869E-3</v>
      </c>
      <c r="CV391" s="78" cm="1">
        <f t="array" ref="CV391">_xlfn.IFS(
    FALSE, N("Check if X1 shading is ON"),
    $CV$248&lt;&gt;"x", NA(),
    FALSE, N("Check if case is 'LEFT' and x axis value less than z score"),
    AND($CE$271 = "LEFT", $CR391 &lt; IF($CI$271="", 0, $CI$271)), $CS391,
    FALSE, N("Check if case is 'RIGHT' and x axis value greater than z score"),
    AND($CE$271 = "RIGHT", $CR391 &gt; IF($CI$271="", 0, $CI$271)), $CS391,
    FALSE, N("Check if case is 'TWO' and both directions"),
    AND(
        $CE$271 = "TWO",
        OR($CR391 &lt; -ABS($CI$271), $CR391 &gt; ABS($CI$271))
    ), $CS391,
    FALSE, N("Default case: Return NA()"),
    TRUE, NA()
)</f>
        <v>9.1941316138365869E-3</v>
      </c>
      <c r="CW391" s="30"/>
      <c r="CX391" s="66">
        <v>0.49999999999999789</v>
      </c>
      <c r="CY391" s="66">
        <v>0.32600000000000001</v>
      </c>
      <c r="CZ391" s="66">
        <f t="shared" si="186"/>
        <v>0.32600000000000001</v>
      </c>
      <c r="DA391" s="66" t="str">
        <f t="shared" si="187"/>
        <v>x̅</v>
      </c>
    </row>
    <row r="392" spans="1:105" ht="16" x14ac:dyDescent="0.2">
      <c r="A392" s="5"/>
      <c r="B392" s="97"/>
      <c r="C392" s="97"/>
      <c r="D392" s="97"/>
      <c r="E392" s="97"/>
      <c r="F392" s="97"/>
      <c r="G392" s="97"/>
      <c r="H392" s="97"/>
      <c r="I392" s="97"/>
      <c r="J392" s="97"/>
      <c r="K392" s="97"/>
      <c r="L392" s="97"/>
      <c r="M392" s="97"/>
      <c r="N392" s="97"/>
      <c r="O392" s="97"/>
      <c r="P392" s="30"/>
      <c r="Q392" s="30"/>
      <c r="R392" s="30"/>
      <c r="S392" s="38">
        <f t="shared" si="199"/>
        <v>2.958333333333329</v>
      </c>
      <c r="T392" s="78">
        <f t="shared" si="195"/>
        <v>7.5697742616043654E-3</v>
      </c>
      <c r="U392" s="78" t="e" cm="1">
        <f t="array" ref="U392">_xlfn.IFS(
    FALSE, N("Check if X1 shading is ON"),
    $U$247&lt;&gt;"x", NA(),
    FALSE, N("Check if case is 'LEFT' and x axis value less than z score"),
    AND($F$266 = "LEFT", $S392 &lt; IF($J$266="", 0, $J$266)), $T392,
    FALSE, N("Check if case is 'RIGHT' and x axis value greater than z score"),
    AND($F$266 = "RIGHT", $S392 &gt; IF($J$266="", 0, $J$266)), $T392,
    FALSE, N("Check if case is 'TWO' and both directions"),
    AND(
        $F$266 = "TWO",
        OR($S392 &lt; -ABS($J$266), $S392 &gt; ABS($J$267))
    ), $T392,
    FALSE, N("Default case: Return NA()"),
    TRUE, NA()
)</f>
        <v>#N/A</v>
      </c>
      <c r="V392" s="78" cm="1">
        <f t="array" ref="V392">_xlfn.IFS(
    FALSE, N("Check if X1 shading is ON"),
    $U$247&lt;&gt;"x", NA(),
    FALSE, N("Check if case is 'LEFT' and x axis value less than z score"),
    AND($F$267 = "LEFT", $S392 &lt; IF($J$267="", 0, $J$267)), $T392,
    FALSE, N("Check if case is 'RIGHT' and x axis value greater than z score"),
    AND($F$267 = "RIGHT", $S392 &gt; IF($J$267="", 0, $J$267)), $T392,
    FALSE, N("Default case: Return NA()"),
    TRUE, NA()
)</f>
        <v>7.5697742616043654E-3</v>
      </c>
      <c r="W392" s="78" cm="1">
        <f t="array" ref="W392">_xlfn.IFS(
    FALSE, N("Check if X1 shading is ON"),
    $W$247&lt;&gt;"x", NA(),
    FALSE, N("Check if case is 'LEFT' and x axis value less than z score"),
    AND($F$270 = "LEFT", $S392 &lt; IF($J$270="", 0, $J$270)), $T392,
    FALSE, N("Check if case is 'RIGHT' and x axis value greater than z score"),
    AND($F$270 = "RIGHT", $S392 &gt; IF($J$270="", 0, $J$270)), $T392,
    FALSE, N("Check if case is 'TWO' and both directions"),
    AND(
        $F$270 = "TWO",
        OR($S392 &lt; -ABS($J$270), $S392 &gt; ABS($J$270))
    ), $T392,
    FALSE, N("Default case: Return NA()"),
    TRUE, NA()
)</f>
        <v>7.5697742616043654E-3</v>
      </c>
      <c r="X392" s="30"/>
      <c r="Y392" s="66">
        <v>-0.16666666666666879</v>
      </c>
      <c r="Z392" s="66">
        <v>0.35</v>
      </c>
      <c r="AA392" s="66">
        <f t="shared" si="184"/>
        <v>0.35</v>
      </c>
      <c r="AB392" s="66" t="str">
        <f t="shared" si="185"/>
        <v>x̅</v>
      </c>
      <c r="BZ392" s="5"/>
      <c r="CA392" s="97"/>
      <c r="CB392" s="97"/>
      <c r="CC392" s="97"/>
      <c r="CD392" s="97"/>
      <c r="CE392" s="97"/>
      <c r="CF392" s="97"/>
      <c r="CG392" s="97"/>
      <c r="CH392" s="97"/>
      <c r="CI392" s="97"/>
      <c r="CJ392" s="97"/>
      <c r="CK392" s="97"/>
      <c r="CL392" s="97"/>
      <c r="CM392" s="97"/>
      <c r="CN392" s="97"/>
      <c r="CO392" s="30"/>
      <c r="CP392" s="30"/>
      <c r="CQ392" s="30"/>
      <c r="CR392" s="38">
        <f t="shared" si="205"/>
        <v>2.9166666666666625</v>
      </c>
      <c r="CS392" s="78">
        <f t="shared" si="201"/>
        <v>8.3456771369636047E-3</v>
      </c>
      <c r="CT392" s="78" t="e" cm="1">
        <f t="array" ref="CT392">_xlfn.IFS(
    FALSE, N("Check if X1 shading is ON"),
    $CT$248&lt;&gt;"x", NA(),
    FALSE, N("Check if case is 'LEFT' and x axis value less than z score"),
    AND($CE$267 = "LEFT", $CR392 &lt; IF($CI$267="", 0, $CI$267)), $CS392,
    FALSE, N("Check if case is 'RIGHT' and x axis value greater than z score"),
    AND($CE$267 = "RIGHT", $CR392 &gt; IF($CI$267="", 0, $CI$267)), $CS392,
    FALSE, N("Check if case is 'TWO' and both directions"),
    AND(
        $CE$267 = "TWO",
        OR($CR392 &lt; -ABS($CI$267), $CR392 &gt; ABS($CI$268))
    ), $CS392,
    FALSE, N("Default case: Return NA()"),
    TRUE, NA()
)</f>
        <v>#N/A</v>
      </c>
      <c r="CU392" s="78" cm="1">
        <f t="array" ref="CU392">_xlfn.IFS(
    FALSE, N("Check if X1 shading is ON"),
    $CT$248&lt;&gt;"x", NA(),
    FALSE, N("Check if case is 'LEFT' and x axis value less than z score"),
    AND($CE$268 = "LEFT", $CR392 &lt; IF($CI$268="", 0, $CI$268)), $CS392,
    FALSE, N("Check if case is 'RIGHT' and x axis value greater than z score"),
    AND($CE$268 = "RIGHT", $CR392 &gt; IF($CI$268="", 0, $CI$268)), $CS392,
    FALSE, N("Default case: Return NA()"),
    TRUE, NA()
)</f>
        <v>8.3456771369636047E-3</v>
      </c>
      <c r="CV392" s="78" cm="1">
        <f t="array" ref="CV392">_xlfn.IFS(
    FALSE, N("Check if X1 shading is ON"),
    $CV$248&lt;&gt;"x", NA(),
    FALSE, N("Check if case is 'LEFT' and x axis value less than z score"),
    AND($CE$271 = "LEFT", $CR392 &lt; IF($CI$271="", 0, $CI$271)), $CS392,
    FALSE, N("Check if case is 'RIGHT' and x axis value greater than z score"),
    AND($CE$271 = "RIGHT", $CR392 &gt; IF($CI$271="", 0, $CI$271)), $CS392,
    FALSE, N("Check if case is 'TWO' and both directions"),
    AND(
        $CE$271 = "TWO",
        OR($CR392 &lt; -ABS($CI$271), $CR392 &gt; ABS($CI$271))
    ), $CS392,
    FALSE, N("Default case: Return NA()"),
    TRUE, NA()
)</f>
        <v>8.3456771369636047E-3</v>
      </c>
      <c r="CW392" s="30"/>
      <c r="CX392" s="66">
        <v>-0.33333333333333548</v>
      </c>
      <c r="CY392" s="66">
        <v>0.35</v>
      </c>
      <c r="CZ392" s="66">
        <f t="shared" si="186"/>
        <v>0.35</v>
      </c>
      <c r="DA392" s="66" t="str">
        <f t="shared" si="187"/>
        <v>x̅</v>
      </c>
    </row>
    <row r="393" spans="1:105" ht="16" x14ac:dyDescent="0.2">
      <c r="A393" s="5"/>
      <c r="B393" s="97"/>
      <c r="C393" s="97"/>
      <c r="D393" s="97"/>
      <c r="E393" s="97"/>
      <c r="F393" s="97"/>
      <c r="G393" s="97"/>
      <c r="H393" s="97"/>
      <c r="I393" s="97"/>
      <c r="J393" s="97"/>
      <c r="K393" s="97"/>
      <c r="L393" s="97"/>
      <c r="M393" s="97"/>
      <c r="N393" s="97"/>
      <c r="O393" s="97"/>
      <c r="P393" s="30"/>
      <c r="Q393" s="30"/>
      <c r="R393" s="30"/>
      <c r="S393" s="38">
        <f t="shared" si="199"/>
        <v>2.9999999999999956</v>
      </c>
      <c r="T393" s="78">
        <f t="shared" si="195"/>
        <v>6.8609287304042203E-3</v>
      </c>
      <c r="U393" s="78" t="e" cm="1">
        <f t="array" ref="U393">_xlfn.IFS(
    FALSE, N("Check if X1 shading is ON"),
    $U$247&lt;&gt;"x", NA(),
    FALSE, N("Check if case is 'LEFT' and x axis value less than z score"),
    AND($F$266 = "LEFT", $S393 &lt; IF($J$266="", 0, $J$266)), $T393,
    FALSE, N("Check if case is 'RIGHT' and x axis value greater than z score"),
    AND($F$266 = "RIGHT", $S393 &gt; IF($J$266="", 0, $J$266)), $T393,
    FALSE, N("Check if case is 'TWO' and both directions"),
    AND(
        $F$266 = "TWO",
        OR($S393 &lt; -ABS($J$266), $S393 &gt; ABS($J$267))
    ), $T393,
    FALSE, N("Default case: Return NA()"),
    TRUE, NA()
)</f>
        <v>#N/A</v>
      </c>
      <c r="V393" s="78" cm="1">
        <f t="array" ref="V393">_xlfn.IFS(
    FALSE, N("Check if X1 shading is ON"),
    $U$247&lt;&gt;"x", NA(),
    FALSE, N("Check if case is 'LEFT' and x axis value less than z score"),
    AND($F$267 = "LEFT", $S393 &lt; IF($J$267="", 0, $J$267)), $T393,
    FALSE, N("Check if case is 'RIGHT' and x axis value greater than z score"),
    AND($F$267 = "RIGHT", $S393 &gt; IF($J$267="", 0, $J$267)), $T393,
    FALSE, N("Default case: Return NA()"),
    TRUE, NA()
)</f>
        <v>6.8609287304042203E-3</v>
      </c>
      <c r="W393" s="78" cm="1">
        <f t="array" ref="W393">_xlfn.IFS(
    FALSE, N("Check if X1 shading is ON"),
    $W$247&lt;&gt;"x", NA(),
    FALSE, N("Check if case is 'LEFT' and x axis value less than z score"),
    AND($F$270 = "LEFT", $S393 &lt; IF($J$270="", 0, $J$270)), $T393,
    FALSE, N("Check if case is 'RIGHT' and x axis value greater than z score"),
    AND($F$270 = "RIGHT", $S393 &gt; IF($J$270="", 0, $J$270)), $T393,
    FALSE, N("Check if case is 'TWO' and both directions"),
    AND(
        $F$270 = "TWO",
        OR($S393 &lt; -ABS($J$270), $S393 &gt; ABS($J$270))
    ), $T393,
    FALSE, N("Default case: Return NA()"),
    TRUE, NA()
)</f>
        <v>6.8609287304042203E-3</v>
      </c>
      <c r="X393" s="30"/>
      <c r="Y393" s="66">
        <v>0.16666666666666449</v>
      </c>
      <c r="Z393" s="66">
        <v>0.35</v>
      </c>
      <c r="AA393" s="66">
        <f t="shared" si="184"/>
        <v>0.35</v>
      </c>
      <c r="AB393" s="66" t="str">
        <f t="shared" si="185"/>
        <v>x̅</v>
      </c>
      <c r="BZ393" s="5"/>
      <c r="CA393" s="97"/>
      <c r="CB393" s="97"/>
      <c r="CC393" s="97"/>
      <c r="CD393" s="97"/>
      <c r="CE393" s="97"/>
      <c r="CF393" s="97"/>
      <c r="CG393" s="97"/>
      <c r="CH393" s="97"/>
      <c r="CI393" s="97"/>
      <c r="CJ393" s="97"/>
      <c r="CK393" s="97"/>
      <c r="CL393" s="97"/>
      <c r="CM393" s="97"/>
      <c r="CN393" s="97"/>
      <c r="CO393" s="30"/>
      <c r="CP393" s="30"/>
      <c r="CQ393" s="30"/>
      <c r="CR393" s="38">
        <f t="shared" si="205"/>
        <v>2.958333333333329</v>
      </c>
      <c r="CS393" s="78">
        <f t="shared" si="201"/>
        <v>7.5697742616043654E-3</v>
      </c>
      <c r="CT393" s="78" t="e" cm="1">
        <f t="array" ref="CT393">_xlfn.IFS(
    FALSE, N("Check if X1 shading is ON"),
    $CT$248&lt;&gt;"x", NA(),
    FALSE, N("Check if case is 'LEFT' and x axis value less than z score"),
    AND($CE$267 = "LEFT", $CR393 &lt; IF($CI$267="", 0, $CI$267)), $CS393,
    FALSE, N("Check if case is 'RIGHT' and x axis value greater than z score"),
    AND($CE$267 = "RIGHT", $CR393 &gt; IF($CI$267="", 0, $CI$267)), $CS393,
    FALSE, N("Check if case is 'TWO' and both directions"),
    AND(
        $CE$267 = "TWO",
        OR($CR393 &lt; -ABS($CI$267), $CR393 &gt; ABS($CI$268))
    ), $CS393,
    FALSE, N("Default case: Return NA()"),
    TRUE, NA()
)</f>
        <v>#N/A</v>
      </c>
      <c r="CU393" s="78" cm="1">
        <f t="array" ref="CU393">_xlfn.IFS(
    FALSE, N("Check if X1 shading is ON"),
    $CT$248&lt;&gt;"x", NA(),
    FALSE, N("Check if case is 'LEFT' and x axis value less than z score"),
    AND($CE$268 = "LEFT", $CR393 &lt; IF($CI$268="", 0, $CI$268)), $CS393,
    FALSE, N("Check if case is 'RIGHT' and x axis value greater than z score"),
    AND($CE$268 = "RIGHT", $CR393 &gt; IF($CI$268="", 0, $CI$268)), $CS393,
    FALSE, N("Default case: Return NA()"),
    TRUE, NA()
)</f>
        <v>7.5697742616043654E-3</v>
      </c>
      <c r="CV393" s="78" cm="1">
        <f t="array" ref="CV393">_xlfn.IFS(
    FALSE, N("Check if X1 shading is ON"),
    $CV$248&lt;&gt;"x", NA(),
    FALSE, N("Check if case is 'LEFT' and x axis value less than z score"),
    AND($CE$271 = "LEFT", $CR393 &lt; IF($CI$271="", 0, $CI$271)), $CS393,
    FALSE, N("Check if case is 'RIGHT' and x axis value greater than z score"),
    AND($CE$271 = "RIGHT", $CR393 &gt; IF($CI$271="", 0, $CI$271)), $CS393,
    FALSE, N("Check if case is 'TWO' and both directions"),
    AND(
        $CE$271 = "TWO",
        OR($CR393 &lt; -ABS($CI$271), $CR393 &gt; ABS($CI$271))
    ), $CS393,
    FALSE, N("Default case: Return NA()"),
    TRUE, NA()
)</f>
        <v>7.5697742616043654E-3</v>
      </c>
      <c r="CW393" s="30"/>
      <c r="CX393" s="66">
        <v>-0.16666666666666879</v>
      </c>
      <c r="CY393" s="66">
        <v>0.35</v>
      </c>
      <c r="CZ393" s="66">
        <f t="shared" si="186"/>
        <v>0.35</v>
      </c>
      <c r="DA393" s="66" t="str">
        <f t="shared" si="187"/>
        <v>x̅</v>
      </c>
    </row>
    <row r="394" spans="1:105" ht="16" x14ac:dyDescent="0.2">
      <c r="A394" s="5"/>
      <c r="B394" s="97"/>
      <c r="C394" s="97"/>
      <c r="D394" s="97"/>
      <c r="E394" s="97"/>
      <c r="F394" s="97"/>
      <c r="G394" s="97"/>
      <c r="H394" s="97"/>
      <c r="I394" s="97"/>
      <c r="J394" s="97"/>
      <c r="K394" s="97"/>
      <c r="L394" s="97"/>
      <c r="M394" s="97"/>
      <c r="N394" s="97"/>
      <c r="O394" s="97"/>
      <c r="P394" s="30"/>
      <c r="Q394" s="30"/>
      <c r="R394" s="30"/>
      <c r="S394" s="30"/>
      <c r="T394" s="30"/>
      <c r="U394" s="26"/>
      <c r="V394" s="26"/>
      <c r="W394" s="26"/>
      <c r="X394" s="30"/>
      <c r="Y394" s="66">
        <v>0.33333333333333115</v>
      </c>
      <c r="Z394" s="66">
        <v>0.35</v>
      </c>
      <c r="AA394" s="66">
        <f t="shared" si="184"/>
        <v>0.35</v>
      </c>
      <c r="AB394" s="66" t="str">
        <f t="shared" si="185"/>
        <v>x̅</v>
      </c>
      <c r="BZ394" s="5"/>
      <c r="CA394" s="97"/>
      <c r="CB394" s="97"/>
      <c r="CC394" s="97"/>
      <c r="CD394" s="97"/>
      <c r="CE394" s="97"/>
      <c r="CF394" s="97"/>
      <c r="CG394" s="97"/>
      <c r="CH394" s="97"/>
      <c r="CI394" s="97"/>
      <c r="CJ394" s="97"/>
      <c r="CK394" s="97"/>
      <c r="CL394" s="97"/>
      <c r="CM394" s="97"/>
      <c r="CN394" s="97"/>
      <c r="CO394" s="30"/>
      <c r="CP394" s="30"/>
      <c r="CQ394" s="30"/>
      <c r="CR394" s="38">
        <f t="shared" si="205"/>
        <v>2.9999999999999956</v>
      </c>
      <c r="CS394" s="78">
        <f t="shared" si="201"/>
        <v>6.8609287304042203E-3</v>
      </c>
      <c r="CT394" s="78" t="e" cm="1">
        <f t="array" ref="CT394">_xlfn.IFS(
    FALSE, N("Check if X1 shading is ON"),
    $CT$248&lt;&gt;"x", NA(),
    FALSE, N("Check if case is 'LEFT' and x axis value less than z score"),
    AND($CE$267 = "LEFT", $CR394 &lt; IF($CI$267="", 0, $CI$267)), $CS394,
    FALSE, N("Check if case is 'RIGHT' and x axis value greater than z score"),
    AND($CE$267 = "RIGHT", $CR394 &gt; IF($CI$267="", 0, $CI$267)), $CS394,
    FALSE, N("Check if case is 'TWO' and both directions"),
    AND(
        $CE$267 = "TWO",
        OR($CR394 &lt; -ABS($CI$267), $CR394 &gt; ABS($CI$268))
    ), $CS394,
    FALSE, N("Default case: Return NA()"),
    TRUE, NA()
)</f>
        <v>#N/A</v>
      </c>
      <c r="CU394" s="78" cm="1">
        <f t="array" ref="CU394">_xlfn.IFS(
    FALSE, N("Check if X1 shading is ON"),
    $CT$248&lt;&gt;"x", NA(),
    FALSE, N("Check if case is 'LEFT' and x axis value less than z score"),
    AND($CE$268 = "LEFT", $CR394 &lt; IF($CI$268="", 0, $CI$268)), $CS394,
    FALSE, N("Check if case is 'RIGHT' and x axis value greater than z score"),
    AND($CE$268 = "RIGHT", $CR394 &gt; IF($CI$268="", 0, $CI$268)), $CS394,
    FALSE, N("Default case: Return NA()"),
    TRUE, NA()
)</f>
        <v>6.8609287304042203E-3</v>
      </c>
      <c r="CV394" s="78" cm="1">
        <f t="array" ref="CV394">_xlfn.IFS(
    FALSE, N("Check if X1 shading is ON"),
    $CV$248&lt;&gt;"x", NA(),
    FALSE, N("Check if case is 'LEFT' and x axis value less than z score"),
    AND($CE$271 = "LEFT", $CR394 &lt; IF($CI$271="", 0, $CI$271)), $CS394,
    FALSE, N("Check if case is 'RIGHT' and x axis value greater than z score"),
    AND($CE$271 = "RIGHT", $CR394 &gt; IF($CI$271="", 0, $CI$271)), $CS394,
    FALSE, N("Check if case is 'TWO' and both directions"),
    AND(
        $CE$271 = "TWO",
        OR($CR394 &lt; -ABS($CI$271), $CR394 &gt; ABS($CI$271))
    ), $CS394,
    FALSE, N("Default case: Return NA()"),
    TRUE, NA()
)</f>
        <v>6.8609287304042203E-3</v>
      </c>
      <c r="CW394" s="30"/>
      <c r="CX394" s="66">
        <v>0.16666666666666449</v>
      </c>
      <c r="CY394" s="66">
        <v>0.35</v>
      </c>
      <c r="CZ394" s="66">
        <f t="shared" si="186"/>
        <v>0.35</v>
      </c>
      <c r="DA394" s="66" t="str">
        <f t="shared" si="187"/>
        <v>x̅</v>
      </c>
    </row>
    <row r="395" spans="1:105" ht="16" x14ac:dyDescent="0.2">
      <c r="A395" s="5"/>
      <c r="B395" s="97"/>
      <c r="C395" s="97"/>
      <c r="D395" s="97"/>
      <c r="E395" s="97"/>
      <c r="F395" s="97"/>
      <c r="G395" s="97"/>
      <c r="H395" s="97"/>
      <c r="I395" s="97"/>
      <c r="J395" s="97"/>
      <c r="K395" s="97"/>
      <c r="L395" s="97"/>
      <c r="M395" s="97"/>
      <c r="N395" s="97"/>
      <c r="O395" s="97"/>
      <c r="P395" s="30"/>
      <c r="Q395" s="30"/>
      <c r="R395" s="30"/>
      <c r="S395" s="30"/>
      <c r="T395" s="30"/>
      <c r="U395" s="26"/>
      <c r="V395" s="26"/>
      <c r="W395" s="26"/>
      <c r="X395" s="30"/>
      <c r="Y395" s="66">
        <v>-0.16666666666666879</v>
      </c>
      <c r="Z395" s="66">
        <v>0.374</v>
      </c>
      <c r="AA395" s="66">
        <f t="shared" ref="AA395:AA396" si="206">IF($AA$201="x",Z395,NA())</f>
        <v>0.374</v>
      </c>
      <c r="AB395" s="66" t="str">
        <f t="shared" si="185"/>
        <v>x̅</v>
      </c>
      <c r="BZ395" s="5"/>
      <c r="CA395" s="97"/>
      <c r="CB395" s="97"/>
      <c r="CC395" s="97"/>
      <c r="CD395" s="97"/>
      <c r="CE395" s="97"/>
      <c r="CF395" s="97"/>
      <c r="CG395" s="97"/>
      <c r="CH395" s="97"/>
      <c r="CI395" s="97"/>
      <c r="CJ395" s="97"/>
      <c r="CK395" s="97"/>
      <c r="CL395" s="97"/>
      <c r="CM395" s="97"/>
      <c r="CN395" s="97"/>
      <c r="CO395" s="30"/>
      <c r="CP395" s="30"/>
      <c r="CQ395" s="30"/>
      <c r="CR395" s="30"/>
      <c r="CS395" s="30"/>
      <c r="CT395" s="26"/>
      <c r="CU395" s="26"/>
      <c r="CV395" s="26"/>
      <c r="CW395" s="30"/>
      <c r="CX395" s="66">
        <v>0.33333333333333115</v>
      </c>
      <c r="CY395" s="66">
        <v>0.35</v>
      </c>
      <c r="CZ395" s="66">
        <f t="shared" si="186"/>
        <v>0.35</v>
      </c>
      <c r="DA395" s="66" t="str">
        <f t="shared" si="187"/>
        <v>x̅</v>
      </c>
    </row>
    <row r="396" spans="1:105" ht="16" x14ac:dyDescent="0.2">
      <c r="A396"/>
      <c r="B396" s="97"/>
      <c r="C396" s="97"/>
      <c r="D396" s="97"/>
      <c r="E396" s="97"/>
      <c r="F396" s="97"/>
      <c r="G396" s="97"/>
      <c r="H396" s="97"/>
      <c r="I396" s="97"/>
      <c r="J396" s="97"/>
      <c r="K396" s="97"/>
      <c r="L396" s="97"/>
      <c r="M396" s="97"/>
      <c r="N396" s="97"/>
      <c r="O396" s="97"/>
      <c r="P396" s="30"/>
      <c r="Q396" s="97"/>
      <c r="R396" s="97"/>
      <c r="S396" s="97"/>
      <c r="T396" s="97"/>
      <c r="U396" s="100"/>
      <c r="V396" s="100"/>
      <c r="W396" s="100"/>
      <c r="X396" s="97"/>
      <c r="Y396" s="66">
        <v>0.16666666666666449</v>
      </c>
      <c r="Z396" s="66">
        <v>0.374</v>
      </c>
      <c r="AA396" s="66">
        <f t="shared" si="206"/>
        <v>0.374</v>
      </c>
      <c r="AB396" s="66" t="str">
        <f t="shared" si="185"/>
        <v>x̅</v>
      </c>
      <c r="BZ396" s="5"/>
      <c r="CA396" s="97"/>
      <c r="CB396" s="97"/>
      <c r="CC396" s="97"/>
      <c r="CD396" s="97"/>
      <c r="CE396" s="97"/>
      <c r="CF396" s="97"/>
      <c r="CG396" s="97"/>
      <c r="CH396" s="97"/>
      <c r="CI396" s="97"/>
      <c r="CJ396" s="97"/>
      <c r="CK396" s="97"/>
      <c r="CL396" s="97"/>
      <c r="CM396" s="97"/>
      <c r="CN396" s="97"/>
      <c r="CO396" s="30"/>
      <c r="CP396" s="30"/>
      <c r="CQ396" s="30"/>
      <c r="CR396" s="30"/>
      <c r="CS396" s="30"/>
      <c r="CT396" s="26"/>
      <c r="CU396" s="26"/>
      <c r="CV396" s="26"/>
      <c r="CW396" s="30"/>
      <c r="CX396" s="66">
        <v>-0.16666666666666879</v>
      </c>
      <c r="CY396" s="66">
        <v>0.374</v>
      </c>
      <c r="CZ396" s="66">
        <f t="shared" ref="CZ396:CZ397" si="207">IF($CZ$202="x",CY396,NA())</f>
        <v>0.374</v>
      </c>
      <c r="DA396" s="66" t="str">
        <f t="shared" si="187"/>
        <v>x̅</v>
      </c>
    </row>
    <row r="397" spans="1:105" ht="16" x14ac:dyDescent="0.2">
      <c r="A397"/>
      <c r="B397" s="97"/>
      <c r="C397" s="97"/>
      <c r="D397" s="97"/>
      <c r="E397" s="97"/>
      <c r="F397" s="97"/>
      <c r="G397" s="97"/>
      <c r="H397" s="97"/>
      <c r="I397" s="97"/>
      <c r="J397" s="97"/>
      <c r="K397" s="97"/>
      <c r="L397" s="97"/>
      <c r="M397"/>
      <c r="N397"/>
      <c r="O397"/>
      <c r="P397"/>
      <c r="Q397"/>
      <c r="R397"/>
      <c r="S397"/>
      <c r="T397"/>
      <c r="U397" s="2"/>
      <c r="V397" s="2"/>
      <c r="W397" s="2"/>
      <c r="X397"/>
      <c r="Y397"/>
      <c r="Z397"/>
      <c r="AA397"/>
      <c r="CA397" s="97"/>
      <c r="CB397" s="97"/>
      <c r="CC397" s="97"/>
      <c r="CD397" s="97"/>
      <c r="CE397" s="97"/>
      <c r="CF397" s="97"/>
      <c r="CG397" s="97"/>
      <c r="CH397" s="97"/>
      <c r="CI397" s="97"/>
      <c r="CJ397" s="97"/>
      <c r="CK397" s="97"/>
      <c r="CL397" s="97"/>
      <c r="CM397" s="97"/>
      <c r="CN397" s="97"/>
      <c r="CO397" s="30"/>
      <c r="CP397" s="97"/>
      <c r="CQ397" s="97"/>
      <c r="CR397" s="97"/>
      <c r="CS397" s="97"/>
      <c r="CT397" s="100"/>
      <c r="CU397" s="100"/>
      <c r="CV397" s="100"/>
      <c r="CW397" s="97"/>
      <c r="CX397" s="66">
        <v>0.16666666666666449</v>
      </c>
      <c r="CY397" s="66">
        <v>0.374</v>
      </c>
      <c r="CZ397" s="66">
        <f t="shared" si="207"/>
        <v>0.374</v>
      </c>
      <c r="DA397" s="66" t="str">
        <f t="shared" si="187"/>
        <v>x̅</v>
      </c>
    </row>
  </sheetData>
  <phoneticPr fontId="18" type="noConversion"/>
  <dataValidations count="9">
    <dataValidation type="whole" allowBlank="1" showInputMessage="1" showErrorMessage="1" sqref="L52 AM183 L251 CK252 CK53" xr:uid="{BBF84D59-F47F-D349-BB48-BAAF94AD93E8}">
      <formula1>0</formula1>
      <formula2>3</formula2>
    </dataValidation>
    <dataValidation type="list" allowBlank="1" showInputMessage="1" showErrorMessage="1" sqref="AN186 AN221 BV187 BV217" xr:uid="{BD5F56A5-AD66-5D44-85FD-D14E60EBB761}">
      <formula1>"P(x), P(x̅)"</formula1>
    </dataValidation>
    <dataValidation type="list" allowBlank="1" showInputMessage="1" showErrorMessage="1" sqref="I48 AL186 I247 AL221 BT187 BT217 CH49 CH248" xr:uid="{E1C6AA80-2830-4E4D-89A0-349C3FDD2E46}">
      <formula1>"x, x̅, r"</formula1>
    </dataValidation>
    <dataValidation type="list" allowBlank="1" showInputMessage="1" showErrorMessage="1" sqref="AM186 AM221 BU187 BU217" xr:uid="{33D809CE-09E1-4344-95F0-4D0F8E3355BB}">
      <formula1>"z score, t score"</formula1>
    </dataValidation>
    <dataValidation type="list" allowBlank="1" showInputMessage="1" sqref="AH192 AH188:AH189 AH227 AH223:AH224 BP193 BP189:BP190 BP223 BP219:BP220" xr:uid="{0679E412-033F-734A-BB85-C1064A244D81}">
      <formula1>"Individual value x, critical value x̅, new sample x̅"</formula1>
    </dataValidation>
    <dataValidation type="list" allowBlank="1" showInputMessage="1" showErrorMessage="1" sqref="AG188:AG189 AG192 AG223:AG224 AG227 BO189:BO190 BO193 BO219:BO220 BO223" xr:uid="{F60664B5-B0B7-2143-B811-8BAE5008A6F0}">
      <formula1>"normal pop, normal x̅,  T x̅"</formula1>
    </dataValidation>
    <dataValidation type="list" allowBlank="1" showInputMessage="1" showErrorMessage="1" sqref="AI188:AI189 AI223:AI224 BQ189:BQ190 BQ219:BQ220" xr:uid="{995F35FD-FA4F-DD44-839A-376EAD113B0E}">
      <formula1>"left, right, two left, two right"</formula1>
    </dataValidation>
    <dataValidation type="list" allowBlank="1" showInputMessage="1" showErrorMessage="1" sqref="AI192 AI227 BQ193 BQ223" xr:uid="{A203C6CA-FE5E-B142-B1B3-28ACDADB4F5C}">
      <formula1>"left, right"</formula1>
    </dataValidation>
    <dataValidation type="list" allowBlank="1" showInputMessage="1" showErrorMessage="1" sqref="AK186 AK221 BS187 BS217" xr:uid="{A2C2203B-F787-1C42-873E-E7A0973485F7}">
      <formula1>"σ, SE = σ(x̅) = σ/√n, SE = σ̂(x̅) = s/√n"</formula1>
    </dataValidation>
  </dataValidations>
  <pageMargins left="0.7" right="0.7" top="0.75" bottom="0.75" header="0.3" footer="0.3"/>
  <pageSetup orientation="portrait" horizontalDpi="0" verticalDpi="0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93769-1124-6341-9C65-AD76452812E9}">
  <dimension ref="A1:EA436"/>
  <sheetViews>
    <sheetView showGridLines="0" tabSelected="1" topLeftCell="D2" zoomScale="80" zoomScaleNormal="80" workbookViewId="0">
      <selection activeCell="J4" sqref="J4"/>
    </sheetView>
  </sheetViews>
  <sheetFormatPr baseColWidth="10" defaultColWidth="10.83203125" defaultRowHeight="15" x14ac:dyDescent="0.2"/>
  <cols>
    <col min="27" max="27" width="6.5" style="9" customWidth="1"/>
    <col min="28" max="28" width="8" style="9" customWidth="1"/>
    <col min="29" max="29" width="9" style="9" customWidth="1"/>
    <col min="30" max="30" width="12" style="9" customWidth="1"/>
    <col min="31" max="31" width="17.5" style="9" customWidth="1"/>
    <col min="32" max="32" width="18.6640625" style="9" customWidth="1"/>
    <col min="33" max="37" width="15" style="9" customWidth="1"/>
    <col min="38" max="38" width="10.83203125" style="9" customWidth="1"/>
    <col min="39" max="39" width="15" style="9" customWidth="1"/>
    <col min="40" max="40" width="12.6640625" style="9" customWidth="1"/>
    <col min="41" max="42" width="15" style="9" customWidth="1"/>
    <col min="43" max="44" width="14.5" style="9" customWidth="1"/>
    <col min="45" max="45" width="10.83203125" style="9"/>
    <col min="46" max="48" width="10.83203125" style="7"/>
    <col min="49" max="53" width="10.83203125" style="9"/>
  </cols>
  <sheetData>
    <row r="1" spans="1:48" ht="16" x14ac:dyDescent="0.2"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 s="4" t="s">
        <v>9</v>
      </c>
      <c r="AV1"/>
    </row>
    <row r="2" spans="1:48" x14ac:dyDescent="0.2"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 s="3">
        <v>76</v>
      </c>
      <c r="AV2"/>
    </row>
    <row r="3" spans="1:48" x14ac:dyDescent="0.2"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 s="3">
        <v>83</v>
      </c>
      <c r="AV3"/>
    </row>
    <row r="4" spans="1:48" ht="16" x14ac:dyDescent="0.2">
      <c r="A4" s="4" t="s">
        <v>9</v>
      </c>
      <c r="B4" s="5"/>
      <c r="C4" s="5"/>
      <c r="D4" s="5"/>
      <c r="E4" s="5"/>
      <c r="F4" s="6"/>
      <c r="G4" s="6"/>
      <c r="H4" s="5"/>
      <c r="I4" s="5"/>
      <c r="J4" s="9" t="s">
        <v>143</v>
      </c>
      <c r="K4" s="9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 s="3">
        <v>79</v>
      </c>
      <c r="AV4"/>
    </row>
    <row r="5" spans="1:48" ht="16" x14ac:dyDescent="0.2">
      <c r="A5" s="3">
        <v>76</v>
      </c>
      <c r="B5" s="5"/>
      <c r="C5" s="5"/>
      <c r="D5" s="5"/>
      <c r="E5" s="5"/>
      <c r="F5" s="6"/>
      <c r="G5" s="123" t="s">
        <v>109</v>
      </c>
      <c r="H5" s="7"/>
      <c r="I5" s="5"/>
      <c r="J5" s="103" t="s">
        <v>1</v>
      </c>
      <c r="K5" s="101" t="s">
        <v>136</v>
      </c>
      <c r="AA5"/>
      <c r="AB5"/>
      <c r="AC5"/>
      <c r="AD5"/>
      <c r="AE5"/>
      <c r="AF5"/>
      <c r="AG5"/>
      <c r="AH5"/>
      <c r="AI5"/>
      <c r="AJ5" s="5"/>
      <c r="AK5" s="5"/>
      <c r="AL5" s="5"/>
      <c r="AM5" s="5"/>
      <c r="AN5" s="6"/>
      <c r="AO5" s="6"/>
      <c r="AP5" s="5"/>
      <c r="AQ5" s="5"/>
      <c r="AT5"/>
      <c r="AU5" s="3">
        <v>84</v>
      </c>
      <c r="AV5"/>
    </row>
    <row r="6" spans="1:48" ht="16" x14ac:dyDescent="0.2">
      <c r="A6" s="3">
        <v>83</v>
      </c>
      <c r="B6" s="5"/>
      <c r="C6" s="5"/>
      <c r="D6" s="5"/>
      <c r="E6" s="5"/>
      <c r="F6" s="6"/>
      <c r="G6" s="96" t="s">
        <v>17</v>
      </c>
      <c r="H6" s="96" t="s">
        <v>15</v>
      </c>
      <c r="I6" s="5"/>
      <c r="J6" s="103" t="s">
        <v>1</v>
      </c>
      <c r="K6" s="101" t="s">
        <v>121</v>
      </c>
      <c r="AA6"/>
      <c r="AB6"/>
      <c r="AC6"/>
      <c r="AD6"/>
      <c r="AE6"/>
      <c r="AF6"/>
      <c r="AG6"/>
      <c r="AH6"/>
      <c r="AI6"/>
      <c r="AJ6" s="5"/>
      <c r="AK6" s="5"/>
      <c r="AL6" s="5"/>
      <c r="AM6" s="5"/>
      <c r="AN6" s="6"/>
      <c r="AO6" s="123" t="s">
        <v>109</v>
      </c>
      <c r="AP6" s="7"/>
      <c r="AQ6" s="5"/>
      <c r="AR6" s="103" t="str">
        <f>J5</f>
        <v>x</v>
      </c>
      <c r="AS6" s="101" t="s">
        <v>136</v>
      </c>
      <c r="AT6"/>
      <c r="AU6" s="3">
        <v>81</v>
      </c>
      <c r="AV6"/>
    </row>
    <row r="7" spans="1:48" ht="16" x14ac:dyDescent="0.2">
      <c r="A7" s="3">
        <v>79</v>
      </c>
      <c r="B7" s="5"/>
      <c r="C7" s="5"/>
      <c r="D7" s="5"/>
      <c r="E7" s="5"/>
      <c r="F7" s="6"/>
      <c r="G7" s="135">
        <f>COUNT(A5:A34)</f>
        <v>30</v>
      </c>
      <c r="H7" s="119">
        <f>AVERAGE(A5:A34)</f>
        <v>81.2</v>
      </c>
      <c r="I7" s="5"/>
      <c r="J7" s="103" t="s">
        <v>1</v>
      </c>
      <c r="K7" s="101" t="s">
        <v>124</v>
      </c>
      <c r="AA7"/>
      <c r="AB7"/>
      <c r="AC7"/>
      <c r="AD7"/>
      <c r="AE7"/>
      <c r="AF7"/>
      <c r="AG7"/>
      <c r="AH7"/>
      <c r="AI7"/>
      <c r="AJ7" s="5"/>
      <c r="AK7" s="5"/>
      <c r="AL7" s="5"/>
      <c r="AM7" s="5"/>
      <c r="AN7" s="6"/>
      <c r="AO7" s="96" t="s">
        <v>17</v>
      </c>
      <c r="AP7" s="96" t="s">
        <v>15</v>
      </c>
      <c r="AQ7" s="5"/>
      <c r="AR7" s="103" t="str">
        <f t="shared" ref="AR7:AR22" si="0">J6</f>
        <v>x</v>
      </c>
      <c r="AS7" s="101" t="s">
        <v>121</v>
      </c>
      <c r="AT7"/>
      <c r="AU7" s="3">
        <v>80</v>
      </c>
      <c r="AV7"/>
    </row>
    <row r="8" spans="1:48" ht="16" x14ac:dyDescent="0.2">
      <c r="A8" s="3">
        <v>84</v>
      </c>
      <c r="B8" s="7"/>
      <c r="C8" s="5"/>
      <c r="D8" s="7"/>
      <c r="E8" s="6"/>
      <c r="F8" s="6"/>
      <c r="G8" s="96" t="s">
        <v>7</v>
      </c>
      <c r="H8" s="96" t="s">
        <v>105</v>
      </c>
      <c r="I8" s="5"/>
      <c r="J8" s="103" t="s">
        <v>1</v>
      </c>
      <c r="K8" s="101" t="s">
        <v>125</v>
      </c>
      <c r="AA8"/>
      <c r="AB8"/>
      <c r="AC8"/>
      <c r="AD8"/>
      <c r="AE8"/>
      <c r="AF8"/>
      <c r="AG8"/>
      <c r="AH8"/>
      <c r="AI8"/>
      <c r="AJ8" s="5"/>
      <c r="AK8" s="5"/>
      <c r="AL8" s="5"/>
      <c r="AM8" s="5"/>
      <c r="AN8" s="6"/>
      <c r="AO8" s="135">
        <f>COUNT(AU2:AU31)</f>
        <v>30</v>
      </c>
      <c r="AP8" s="119">
        <f>AVERAGE(AU2:AU31)</f>
        <v>81.2</v>
      </c>
      <c r="AQ8" s="5"/>
      <c r="AR8" s="103" t="str">
        <f t="shared" si="0"/>
        <v>x</v>
      </c>
      <c r="AS8" s="101" t="s">
        <v>124</v>
      </c>
      <c r="AT8"/>
      <c r="AU8" s="3">
        <v>86</v>
      </c>
      <c r="AV8"/>
    </row>
    <row r="9" spans="1:48" ht="17" x14ac:dyDescent="0.25">
      <c r="A9" s="3">
        <v>81</v>
      </c>
      <c r="B9" s="7"/>
      <c r="C9" s="5"/>
      <c r="D9" s="7"/>
      <c r="E9" s="6"/>
      <c r="F9" s="6"/>
      <c r="G9" s="119">
        <v>0.05</v>
      </c>
      <c r="H9" s="119">
        <f>_xlfn.STDEV.S(A5:A34)</f>
        <v>2.4551142960963239</v>
      </c>
      <c r="I9" s="5"/>
      <c r="J9" s="103" t="s">
        <v>1</v>
      </c>
      <c r="K9" s="101" t="s">
        <v>122</v>
      </c>
      <c r="AA9"/>
      <c r="AB9"/>
      <c r="AC9"/>
      <c r="AD9"/>
      <c r="AE9"/>
      <c r="AF9"/>
      <c r="AG9"/>
      <c r="AH9"/>
      <c r="AI9"/>
      <c r="AJ9" s="7"/>
      <c r="AK9" s="5"/>
      <c r="AL9" s="7"/>
      <c r="AM9" s="6"/>
      <c r="AN9" s="6"/>
      <c r="AO9" s="96" t="s">
        <v>7</v>
      </c>
      <c r="AP9" s="96" t="s">
        <v>105</v>
      </c>
      <c r="AQ9" s="5"/>
      <c r="AR9" s="103" t="str">
        <f t="shared" si="0"/>
        <v>x</v>
      </c>
      <c r="AS9" s="101" t="s">
        <v>125</v>
      </c>
      <c r="AT9"/>
      <c r="AU9" s="3">
        <v>78</v>
      </c>
      <c r="AV9"/>
    </row>
    <row r="10" spans="1:48" ht="17" x14ac:dyDescent="0.25">
      <c r="A10" s="3">
        <v>80</v>
      </c>
      <c r="B10" s="7"/>
      <c r="C10" s="5"/>
      <c r="D10" s="7"/>
      <c r="E10" s="6"/>
      <c r="F10" s="6"/>
      <c r="G10" s="6"/>
      <c r="H10" s="5"/>
      <c r="I10" s="5"/>
      <c r="J10" s="103" t="s">
        <v>1</v>
      </c>
      <c r="K10" s="101" t="s">
        <v>123</v>
      </c>
      <c r="AA10"/>
      <c r="AB10"/>
      <c r="AC10"/>
      <c r="AD10"/>
      <c r="AE10"/>
      <c r="AF10"/>
      <c r="AG10"/>
      <c r="AH10"/>
      <c r="AI10"/>
      <c r="AJ10" s="7"/>
      <c r="AK10" s="5"/>
      <c r="AL10" s="7"/>
      <c r="AM10" s="6"/>
      <c r="AN10" s="6"/>
      <c r="AO10" s="119">
        <v>0.05</v>
      </c>
      <c r="AP10" s="119">
        <f>_xlfn.STDEV.S(AU2:AU31)</f>
        <v>2.4551142960963239</v>
      </c>
      <c r="AQ10" s="5"/>
      <c r="AR10" s="103" t="str">
        <f t="shared" si="0"/>
        <v>x</v>
      </c>
      <c r="AS10" s="101" t="s">
        <v>122</v>
      </c>
      <c r="AT10"/>
      <c r="AU10" s="3">
        <v>82</v>
      </c>
      <c r="AV10"/>
    </row>
    <row r="11" spans="1:48" ht="17" x14ac:dyDescent="0.25">
      <c r="A11" s="3">
        <v>86</v>
      </c>
      <c r="B11" s="7"/>
      <c r="C11" s="5"/>
      <c r="D11" s="7"/>
      <c r="E11" s="6"/>
      <c r="F11" s="6"/>
      <c r="G11" s="123" t="s">
        <v>139</v>
      </c>
      <c r="H11" s="122"/>
      <c r="I11" s="5"/>
      <c r="J11" s="103" t="s">
        <v>1</v>
      </c>
      <c r="K11" s="101" t="s">
        <v>130</v>
      </c>
      <c r="AA11"/>
      <c r="AB11"/>
      <c r="AC11"/>
      <c r="AD11"/>
      <c r="AE11"/>
      <c r="AF11"/>
      <c r="AG11"/>
      <c r="AH11"/>
      <c r="AI11"/>
      <c r="AJ11" s="7"/>
      <c r="AK11" s="5"/>
      <c r="AL11" s="7"/>
      <c r="AM11" s="6"/>
      <c r="AN11" s="6"/>
      <c r="AO11" s="6"/>
      <c r="AP11" s="5"/>
      <c r="AQ11" s="5"/>
      <c r="AR11" s="103" t="str">
        <f t="shared" si="0"/>
        <v>x</v>
      </c>
      <c r="AS11" s="101" t="s">
        <v>123</v>
      </c>
      <c r="AT11"/>
      <c r="AU11" s="3">
        <v>85</v>
      </c>
      <c r="AV11"/>
    </row>
    <row r="12" spans="1:48" ht="16" x14ac:dyDescent="0.2">
      <c r="A12" s="3">
        <v>78</v>
      </c>
      <c r="B12" s="7"/>
      <c r="C12" s="5"/>
      <c r="D12" s="7"/>
      <c r="E12" s="6"/>
      <c r="F12" s="6"/>
      <c r="G12" s="124" t="s">
        <v>106</v>
      </c>
      <c r="H12" s="125">
        <f>_xlfn.CONFIDENCE.T(G9,H9,G7)</f>
        <v>0.91675474460491091</v>
      </c>
      <c r="I12" s="5"/>
      <c r="J12" s="103" t="s">
        <v>1</v>
      </c>
      <c r="K12" s="102" t="s">
        <v>131</v>
      </c>
      <c r="AA12"/>
      <c r="AB12"/>
      <c r="AC12"/>
      <c r="AD12"/>
      <c r="AE12"/>
      <c r="AF12"/>
      <c r="AG12"/>
      <c r="AH12"/>
      <c r="AI12"/>
      <c r="AJ12" s="7"/>
      <c r="AK12" s="5"/>
      <c r="AL12" s="7"/>
      <c r="AM12" s="6"/>
      <c r="AN12" s="6"/>
      <c r="AO12" s="123" t="s">
        <v>139</v>
      </c>
      <c r="AP12" s="122"/>
      <c r="AQ12" s="5"/>
      <c r="AR12" s="103" t="str">
        <f t="shared" si="0"/>
        <v>x</v>
      </c>
      <c r="AS12" s="101" t="s">
        <v>130</v>
      </c>
      <c r="AT12"/>
      <c r="AU12" s="3">
        <v>77</v>
      </c>
      <c r="AV12"/>
    </row>
    <row r="13" spans="1:48" ht="16" x14ac:dyDescent="0.2">
      <c r="A13" s="3">
        <v>82</v>
      </c>
      <c r="B13" s="7"/>
      <c r="C13" s="5"/>
      <c r="D13" s="7"/>
      <c r="E13" s="6"/>
      <c r="F13" s="6"/>
      <c r="G13" s="124" t="s">
        <v>137</v>
      </c>
      <c r="H13" s="125">
        <f>I30-H12</f>
        <v>80.283245255395087</v>
      </c>
      <c r="I13" s="5"/>
      <c r="J13" s="103" t="s">
        <v>1</v>
      </c>
      <c r="K13" s="101" t="s">
        <v>72</v>
      </c>
      <c r="AA13"/>
      <c r="AB13"/>
      <c r="AC13"/>
      <c r="AD13"/>
      <c r="AE13"/>
      <c r="AF13"/>
      <c r="AG13"/>
      <c r="AH13"/>
      <c r="AI13"/>
      <c r="AJ13" s="7"/>
      <c r="AK13" s="5"/>
      <c r="AL13" s="7"/>
      <c r="AM13" s="6"/>
      <c r="AN13" s="6"/>
      <c r="AO13" s="124" t="s">
        <v>106</v>
      </c>
      <c r="AP13" s="125">
        <f>_xlfn.CONFIDENCE.T(AO10,AP10,AO8)</f>
        <v>0.91675474460491091</v>
      </c>
      <c r="AQ13" s="5"/>
      <c r="AR13" s="103" t="str">
        <f t="shared" si="0"/>
        <v>x</v>
      </c>
      <c r="AS13" s="102" t="s">
        <v>131</v>
      </c>
      <c r="AT13"/>
      <c r="AU13" s="3">
        <v>83</v>
      </c>
      <c r="AV13"/>
    </row>
    <row r="14" spans="1:48" ht="16" x14ac:dyDescent="0.2">
      <c r="A14" s="3">
        <v>85</v>
      </c>
      <c r="B14" s="7"/>
      <c r="C14" s="5"/>
      <c r="D14" s="7"/>
      <c r="E14" s="6"/>
      <c r="F14" s="6"/>
      <c r="G14" s="124" t="s">
        <v>138</v>
      </c>
      <c r="H14" s="126">
        <f>I30+H12</f>
        <v>82.116754744604918</v>
      </c>
      <c r="I14" s="5"/>
      <c r="J14" s="103"/>
      <c r="K14" s="102" t="s">
        <v>132</v>
      </c>
      <c r="AA14"/>
      <c r="AB14"/>
      <c r="AC14"/>
      <c r="AD14"/>
      <c r="AE14"/>
      <c r="AF14"/>
      <c r="AG14"/>
      <c r="AH14"/>
      <c r="AI14"/>
      <c r="AJ14" s="7"/>
      <c r="AK14" s="5"/>
      <c r="AL14" s="7"/>
      <c r="AM14" s="6"/>
      <c r="AN14" s="6"/>
      <c r="AO14" s="124" t="s">
        <v>137</v>
      </c>
      <c r="AP14" s="125">
        <f>AQ31-AP13</f>
        <v>80.283245255395087</v>
      </c>
      <c r="AQ14" s="5"/>
      <c r="AR14" s="103" t="str">
        <f t="shared" si="0"/>
        <v>x</v>
      </c>
      <c r="AS14" s="101" t="s">
        <v>72</v>
      </c>
      <c r="AT14"/>
      <c r="AU14" s="3">
        <v>80</v>
      </c>
      <c r="AV14"/>
    </row>
    <row r="15" spans="1:48" ht="16" x14ac:dyDescent="0.2">
      <c r="A15" s="3">
        <v>77</v>
      </c>
      <c r="B15" s="7"/>
      <c r="C15" s="5"/>
      <c r="D15" s="7"/>
      <c r="E15" s="6"/>
      <c r="F15" s="6"/>
      <c r="G15" s="6"/>
      <c r="H15" s="5"/>
      <c r="I15" s="5"/>
      <c r="J15" s="103"/>
      <c r="K15" s="102" t="s">
        <v>135</v>
      </c>
      <c r="AA15"/>
      <c r="AB15"/>
      <c r="AC15"/>
      <c r="AD15"/>
      <c r="AE15"/>
      <c r="AF15"/>
      <c r="AG15"/>
      <c r="AH15"/>
      <c r="AI15"/>
      <c r="AJ15" s="7"/>
      <c r="AK15" s="5"/>
      <c r="AL15" s="7"/>
      <c r="AM15" s="6"/>
      <c r="AN15" s="6"/>
      <c r="AO15" s="124" t="s">
        <v>138</v>
      </c>
      <c r="AP15" s="126">
        <f>AQ31+AP13</f>
        <v>82.116754744604918</v>
      </c>
      <c r="AQ15" s="5"/>
      <c r="AR15" s="103">
        <f t="shared" si="0"/>
        <v>0</v>
      </c>
      <c r="AS15" s="102" t="s">
        <v>132</v>
      </c>
      <c r="AT15"/>
      <c r="AU15" s="3">
        <v>82</v>
      </c>
      <c r="AV15"/>
    </row>
    <row r="16" spans="1:48" ht="16" x14ac:dyDescent="0.2">
      <c r="A16" s="3">
        <v>83</v>
      </c>
      <c r="B16" s="7"/>
      <c r="C16" s="5"/>
      <c r="D16" s="7"/>
      <c r="E16" s="6"/>
      <c r="F16" s="6"/>
      <c r="G16" s="6"/>
      <c r="H16" s="5"/>
      <c r="I16" s="5"/>
      <c r="J16" s="103"/>
      <c r="K16" s="101" t="s">
        <v>126</v>
      </c>
      <c r="AA16"/>
      <c r="AB16"/>
      <c r="AC16"/>
      <c r="AD16"/>
      <c r="AE16"/>
      <c r="AF16"/>
      <c r="AG16"/>
      <c r="AH16"/>
      <c r="AI16"/>
      <c r="AJ16" s="7"/>
      <c r="AK16" s="5"/>
      <c r="AL16" s="7"/>
      <c r="AM16" s="6"/>
      <c r="AN16" s="6"/>
      <c r="AO16" s="6"/>
      <c r="AP16" s="5"/>
      <c r="AQ16" s="5"/>
      <c r="AR16" s="103">
        <f t="shared" si="0"/>
        <v>0</v>
      </c>
      <c r="AS16" s="102" t="s">
        <v>135</v>
      </c>
      <c r="AT16"/>
      <c r="AU16" s="3">
        <v>84</v>
      </c>
      <c r="AV16"/>
    </row>
    <row r="17" spans="1:48" ht="16" x14ac:dyDescent="0.2">
      <c r="A17" s="3">
        <v>80</v>
      </c>
      <c r="B17" s="7"/>
      <c r="C17" s="5"/>
      <c r="D17" s="5"/>
      <c r="E17" s="6"/>
      <c r="F17" s="6"/>
      <c r="G17" s="6"/>
      <c r="H17" s="5"/>
      <c r="I17" s="5"/>
      <c r="J17" s="103"/>
      <c r="K17" s="101" t="s">
        <v>127</v>
      </c>
      <c r="AA17"/>
      <c r="AB17"/>
      <c r="AC17"/>
      <c r="AD17"/>
      <c r="AE17"/>
      <c r="AF17"/>
      <c r="AG17"/>
      <c r="AH17"/>
      <c r="AI17"/>
      <c r="AJ17" s="7"/>
      <c r="AK17" s="5"/>
      <c r="AL17" s="7"/>
      <c r="AM17" s="6"/>
      <c r="AN17" s="6"/>
      <c r="AO17" s="6"/>
      <c r="AP17" s="5"/>
      <c r="AQ17" s="5"/>
      <c r="AR17" s="103">
        <f t="shared" si="0"/>
        <v>0</v>
      </c>
      <c r="AS17" s="101" t="s">
        <v>126</v>
      </c>
      <c r="AT17"/>
      <c r="AU17" s="3">
        <v>79</v>
      </c>
      <c r="AV17"/>
    </row>
    <row r="18" spans="1:48" ht="17" x14ac:dyDescent="0.25">
      <c r="A18" s="3">
        <v>82</v>
      </c>
      <c r="B18" s="7"/>
      <c r="C18" s="5"/>
      <c r="D18" s="5"/>
      <c r="E18" s="6"/>
      <c r="F18" s="6"/>
      <c r="G18" s="6"/>
      <c r="H18" s="5"/>
      <c r="I18" s="5"/>
      <c r="J18" s="103">
        <v>0</v>
      </c>
      <c r="K18" s="101" t="s">
        <v>128</v>
      </c>
      <c r="AA18"/>
      <c r="AB18"/>
      <c r="AC18"/>
      <c r="AD18"/>
      <c r="AE18"/>
      <c r="AF18"/>
      <c r="AG18"/>
      <c r="AH18"/>
      <c r="AI18"/>
      <c r="AJ18" s="7"/>
      <c r="AK18" s="5"/>
      <c r="AL18" s="5"/>
      <c r="AM18" s="6"/>
      <c r="AN18" s="6"/>
      <c r="AO18" s="6"/>
      <c r="AP18" s="5"/>
      <c r="AQ18" s="5"/>
      <c r="AR18" s="103">
        <f t="shared" si="0"/>
        <v>0</v>
      </c>
      <c r="AS18" s="101" t="s">
        <v>127</v>
      </c>
      <c r="AT18"/>
      <c r="AU18" s="3">
        <v>81</v>
      </c>
      <c r="AV18"/>
    </row>
    <row r="19" spans="1:48" ht="17" x14ac:dyDescent="0.25">
      <c r="A19" s="3">
        <v>84</v>
      </c>
      <c r="B19" s="7"/>
      <c r="C19" s="5"/>
      <c r="D19" s="5"/>
      <c r="E19" s="6"/>
      <c r="F19" s="6"/>
      <c r="G19" s="6"/>
      <c r="H19" s="5"/>
      <c r="I19" s="5"/>
      <c r="J19" s="103">
        <v>0</v>
      </c>
      <c r="K19" s="101" t="s">
        <v>129</v>
      </c>
      <c r="AA19"/>
      <c r="AB19"/>
      <c r="AC19"/>
      <c r="AD19"/>
      <c r="AE19"/>
      <c r="AF19"/>
      <c r="AG19"/>
      <c r="AH19"/>
      <c r="AI19"/>
      <c r="AJ19" s="7"/>
      <c r="AK19" s="5"/>
      <c r="AL19" s="5"/>
      <c r="AM19" s="6"/>
      <c r="AN19" s="6"/>
      <c r="AO19" s="6"/>
      <c r="AP19" s="5"/>
      <c r="AQ19" s="5"/>
      <c r="AR19" s="103">
        <f t="shared" si="0"/>
        <v>0</v>
      </c>
      <c r="AS19" s="101" t="s">
        <v>128</v>
      </c>
      <c r="AT19"/>
      <c r="AU19" s="3">
        <v>78</v>
      </c>
      <c r="AV19"/>
    </row>
    <row r="20" spans="1:48" ht="17" x14ac:dyDescent="0.25">
      <c r="A20" s="3">
        <v>79</v>
      </c>
      <c r="B20" s="7"/>
      <c r="C20" s="5"/>
      <c r="D20" s="5"/>
      <c r="E20" s="5"/>
      <c r="F20" s="6"/>
      <c r="G20" s="6"/>
      <c r="H20" s="5"/>
      <c r="I20" s="5"/>
      <c r="J20" s="103" t="s">
        <v>1</v>
      </c>
      <c r="K20" s="101" t="s">
        <v>133</v>
      </c>
      <c r="AA20"/>
      <c r="AB20"/>
      <c r="AC20"/>
      <c r="AD20"/>
      <c r="AE20"/>
      <c r="AF20"/>
      <c r="AG20"/>
      <c r="AH20"/>
      <c r="AI20"/>
      <c r="AJ20" s="7"/>
      <c r="AK20" s="5"/>
      <c r="AL20" s="5"/>
      <c r="AM20" s="6"/>
      <c r="AN20" s="6"/>
      <c r="AO20" s="6"/>
      <c r="AP20" s="5"/>
      <c r="AQ20" s="5"/>
      <c r="AR20" s="103">
        <f t="shared" si="0"/>
        <v>0</v>
      </c>
      <c r="AS20" s="101" t="s">
        <v>129</v>
      </c>
      <c r="AT20"/>
      <c r="AU20" s="3">
        <v>85</v>
      </c>
      <c r="AV20"/>
    </row>
    <row r="21" spans="1:48" ht="16" x14ac:dyDescent="0.2">
      <c r="A21" s="3">
        <v>81</v>
      </c>
      <c r="B21" s="7"/>
      <c r="C21" s="5"/>
      <c r="D21" s="5"/>
      <c r="E21" s="5"/>
      <c r="F21" s="6"/>
      <c r="G21" s="6"/>
      <c r="H21" s="5"/>
      <c r="I21" s="5"/>
      <c r="J21" s="103">
        <v>2</v>
      </c>
      <c r="K21" s="101" t="s">
        <v>20</v>
      </c>
      <c r="AA21"/>
      <c r="AB21"/>
      <c r="AC21"/>
      <c r="AD21"/>
      <c r="AE21"/>
      <c r="AF21"/>
      <c r="AG21"/>
      <c r="AH21"/>
      <c r="AI21"/>
      <c r="AJ21" s="7"/>
      <c r="AK21" s="5"/>
      <c r="AL21" s="5"/>
      <c r="AM21" s="5"/>
      <c r="AN21" s="6"/>
      <c r="AO21" s="6"/>
      <c r="AP21" s="5"/>
      <c r="AQ21" s="5"/>
      <c r="AR21" s="103" t="str">
        <f t="shared" si="0"/>
        <v>x</v>
      </c>
      <c r="AS21" s="101" t="s">
        <v>133</v>
      </c>
      <c r="AT21"/>
      <c r="AU21" s="3">
        <v>80</v>
      </c>
      <c r="AV21"/>
    </row>
    <row r="22" spans="1:48" ht="16" x14ac:dyDescent="0.2">
      <c r="A22" s="3">
        <v>78</v>
      </c>
      <c r="B22" s="7"/>
      <c r="C22" s="5"/>
      <c r="D22" s="7"/>
      <c r="E22" s="6"/>
      <c r="F22" s="6"/>
      <c r="G22" s="6"/>
      <c r="H22" s="5"/>
      <c r="I22" s="5"/>
      <c r="J22" s="9"/>
      <c r="K22" s="9"/>
      <c r="AA22"/>
      <c r="AB22"/>
      <c r="AC22"/>
      <c r="AD22"/>
      <c r="AE22"/>
      <c r="AF22"/>
      <c r="AG22"/>
      <c r="AH22"/>
      <c r="AI22"/>
      <c r="AJ22" s="7"/>
      <c r="AK22" s="5"/>
      <c r="AL22" s="5"/>
      <c r="AM22" s="5"/>
      <c r="AN22" s="6"/>
      <c r="AO22" s="6"/>
      <c r="AP22" s="5"/>
      <c r="AQ22" s="5"/>
      <c r="AR22" s="103">
        <f t="shared" si="0"/>
        <v>2</v>
      </c>
      <c r="AS22" s="101" t="s">
        <v>20</v>
      </c>
      <c r="AT22"/>
      <c r="AU22" s="3">
        <v>82</v>
      </c>
      <c r="AV22"/>
    </row>
    <row r="23" spans="1:48" ht="16" x14ac:dyDescent="0.2">
      <c r="A23" s="3">
        <v>85</v>
      </c>
      <c r="B23" s="5"/>
      <c r="C23" s="5"/>
      <c r="D23" s="5"/>
      <c r="E23" s="5"/>
      <c r="F23" s="5"/>
      <c r="G23" s="5"/>
      <c r="H23" s="5"/>
      <c r="I23" s="5"/>
      <c r="J23" s="5"/>
      <c r="K23" s="5"/>
      <c r="AA23"/>
      <c r="AB23"/>
      <c r="AC23"/>
      <c r="AD23"/>
      <c r="AE23"/>
      <c r="AF23"/>
      <c r="AG23"/>
      <c r="AH23"/>
      <c r="AI23"/>
      <c r="AJ23" s="7"/>
      <c r="AK23" s="5"/>
      <c r="AL23" s="7"/>
      <c r="AM23" s="6"/>
      <c r="AN23" s="6"/>
      <c r="AO23" s="6"/>
      <c r="AP23" s="5"/>
      <c r="AQ23" s="5"/>
      <c r="AT23"/>
      <c r="AU23" s="3">
        <v>81</v>
      </c>
      <c r="AV23"/>
    </row>
    <row r="24" spans="1:48" ht="16" x14ac:dyDescent="0.2">
      <c r="A24" s="3">
        <v>80</v>
      </c>
      <c r="B24" s="5"/>
      <c r="C24" s="123" t="s">
        <v>99</v>
      </c>
      <c r="D24" s="5"/>
      <c r="E24" s="5"/>
      <c r="F24" s="13" t="s">
        <v>0</v>
      </c>
      <c r="G24" s="13" t="s">
        <v>103</v>
      </c>
      <c r="H24" s="87" t="s">
        <v>104</v>
      </c>
      <c r="I24" s="87" t="s">
        <v>15</v>
      </c>
      <c r="J24" s="88" t="s">
        <v>77</v>
      </c>
      <c r="K24" s="88" t="s">
        <v>16</v>
      </c>
      <c r="AA24"/>
      <c r="AB24"/>
      <c r="AC24"/>
      <c r="AD24"/>
      <c r="AE24"/>
      <c r="AF24"/>
      <c r="AG24"/>
      <c r="AH24"/>
      <c r="AI24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/>
      <c r="AU24" s="3">
        <v>83</v>
      </c>
      <c r="AV24"/>
    </row>
    <row r="25" spans="1:48" ht="16" x14ac:dyDescent="0.2">
      <c r="A25" s="3">
        <v>82</v>
      </c>
      <c r="B25" s="5"/>
      <c r="C25" s="14" t="s">
        <v>17</v>
      </c>
      <c r="D25" s="13" t="s">
        <v>95</v>
      </c>
      <c r="E25" s="12" t="s">
        <v>59</v>
      </c>
      <c r="F25" s="15" t="s">
        <v>72</v>
      </c>
      <c r="G25" s="15" t="s">
        <v>134</v>
      </c>
      <c r="H25" s="15" t="s">
        <v>68</v>
      </c>
      <c r="I25" s="15" t="str">
        <f>IF(ISNUMBER(SEARCH("pop",$D$26)),"raw value","raw CV &lt;&lt;")</f>
        <v>raw CV &lt;&lt;</v>
      </c>
      <c r="J25" s="15" t="str">
        <f>IF(ISNUMBER(SEARCH("pop",$D$26)),"z score","&lt;&lt; standardized CV")</f>
        <v>&lt;&lt; standardized CV</v>
      </c>
      <c r="K25" s="15" t="str">
        <f>IF(ISNUMBER(SEARCH("pop",$D$26)),"probability of x","&lt;&lt; probability")</f>
        <v>&lt;&lt; probability</v>
      </c>
      <c r="AA25"/>
      <c r="AB25"/>
      <c r="AC25"/>
      <c r="AD25"/>
      <c r="AE25"/>
      <c r="AF25"/>
      <c r="AG25"/>
      <c r="AH25"/>
      <c r="AI25"/>
      <c r="AJ25" s="5"/>
      <c r="AK25" s="123" t="s">
        <v>99</v>
      </c>
      <c r="AL25" s="5"/>
      <c r="AM25" s="5"/>
      <c r="AN25" s="13" t="s">
        <v>0</v>
      </c>
      <c r="AO25" s="13" t="s">
        <v>103</v>
      </c>
      <c r="AP25" s="87" t="s">
        <v>104</v>
      </c>
      <c r="AQ25" s="87" t="s">
        <v>15</v>
      </c>
      <c r="AR25" s="88" t="s">
        <v>77</v>
      </c>
      <c r="AS25" s="88" t="s">
        <v>16</v>
      </c>
      <c r="AT25"/>
      <c r="AU25" s="3">
        <v>80</v>
      </c>
      <c r="AV25"/>
    </row>
    <row r="26" spans="1:48" ht="16" x14ac:dyDescent="0.2">
      <c r="A26" s="3">
        <v>81</v>
      </c>
      <c r="B26" s="108" t="s">
        <v>96</v>
      </c>
      <c r="C26" s="20">
        <f>G7</f>
        <v>30</v>
      </c>
      <c r="D26" s="93" t="s">
        <v>78</v>
      </c>
      <c r="E26" s="16" t="s">
        <v>73</v>
      </c>
      <c r="F26" s="16" t="s">
        <v>86</v>
      </c>
      <c r="G26" s="17">
        <v>80</v>
      </c>
      <c r="H26" s="17">
        <f>H9/SQRT(C26)</f>
        <v>0.44824049374179142</v>
      </c>
      <c r="I26" s="17">
        <f>J26*H26+G26</f>
        <v>79.083245255395084</v>
      </c>
      <c r="J26" s="18">
        <f>_xlfn.T.INV(K26,C26-1)</f>
        <v>-2.0452296421327048</v>
      </c>
      <c r="K26" s="19">
        <f>G9/2</f>
        <v>2.5000000000000001E-2</v>
      </c>
      <c r="AA26"/>
      <c r="AB26"/>
      <c r="AC26"/>
      <c r="AD26"/>
      <c r="AE26"/>
      <c r="AF26"/>
      <c r="AG26"/>
      <c r="AH26"/>
      <c r="AI26"/>
      <c r="AJ26" s="5"/>
      <c r="AK26" s="14" t="s">
        <v>17</v>
      </c>
      <c r="AL26" s="13" t="s">
        <v>95</v>
      </c>
      <c r="AM26" s="12" t="s">
        <v>59</v>
      </c>
      <c r="AN26" s="15" t="s">
        <v>72</v>
      </c>
      <c r="AO26" s="15" t="s">
        <v>134</v>
      </c>
      <c r="AP26" s="15" t="s">
        <v>68</v>
      </c>
      <c r="AQ26" s="15" t="str">
        <f>IF(ISNUMBER(SEARCH("pop",$AL$27)),"raw value","raw CV &lt;&lt;")</f>
        <v>raw CV &lt;&lt;</v>
      </c>
      <c r="AR26" s="15" t="str">
        <f>IF(ISNUMBER(SEARCH("pop",$AL$27)),"z score","&lt;&lt; standardized CV")</f>
        <v>&lt;&lt; standardized CV</v>
      </c>
      <c r="AS26" s="15" t="str">
        <f>IF(ISNUMBER(SEARCH("pop",$AL$27)),"probability of x","&lt;&lt; probability")</f>
        <v>&lt;&lt; probability</v>
      </c>
      <c r="AT26"/>
      <c r="AU26" s="3">
        <v>81</v>
      </c>
      <c r="AV26"/>
    </row>
    <row r="27" spans="1:48" ht="16" x14ac:dyDescent="0.2">
      <c r="A27" s="3">
        <v>83</v>
      </c>
      <c r="B27" s="108" t="s">
        <v>97</v>
      </c>
      <c r="C27" s="20">
        <f>C26</f>
        <v>30</v>
      </c>
      <c r="D27" s="93" t="s">
        <v>78</v>
      </c>
      <c r="E27" s="16" t="s">
        <v>73</v>
      </c>
      <c r="F27" s="16" t="s">
        <v>87</v>
      </c>
      <c r="G27" s="17">
        <f>G26</f>
        <v>80</v>
      </c>
      <c r="H27" s="17">
        <f>H26</f>
        <v>0.44824049374179142</v>
      </c>
      <c r="I27" s="17">
        <f>J27*H27+G27</f>
        <v>80.916754744604916</v>
      </c>
      <c r="J27" s="18">
        <f>_xlfn.T.INV(1-K27,C27-1)</f>
        <v>2.0452296421327034</v>
      </c>
      <c r="K27" s="25">
        <f>G9/2</f>
        <v>2.5000000000000001E-2</v>
      </c>
      <c r="AA27"/>
      <c r="AB27"/>
      <c r="AC27"/>
      <c r="AD27"/>
      <c r="AE27"/>
      <c r="AF27"/>
      <c r="AG27"/>
      <c r="AH27"/>
      <c r="AI27"/>
      <c r="AJ27" s="108" t="s">
        <v>96</v>
      </c>
      <c r="AK27" s="20">
        <f>AO8</f>
        <v>30</v>
      </c>
      <c r="AL27" s="93" t="s">
        <v>78</v>
      </c>
      <c r="AM27" s="16" t="s">
        <v>73</v>
      </c>
      <c r="AN27" s="16" t="s">
        <v>86</v>
      </c>
      <c r="AO27" s="17">
        <v>80</v>
      </c>
      <c r="AP27" s="17">
        <f>AP10/SQRT(AK27)</f>
        <v>0.44824049374179142</v>
      </c>
      <c r="AQ27" s="17">
        <f>AR27*AP27+AO27</f>
        <v>79.083245255395084</v>
      </c>
      <c r="AR27" s="18">
        <f>_xlfn.T.INV(AS27,AK27-1)</f>
        <v>-2.0452296421327048</v>
      </c>
      <c r="AS27" s="19">
        <f>AO10/2</f>
        <v>2.5000000000000001E-2</v>
      </c>
      <c r="AT27"/>
      <c r="AU27" s="3">
        <v>82</v>
      </c>
      <c r="AV27"/>
    </row>
    <row r="28" spans="1:48" ht="16" x14ac:dyDescent="0.2">
      <c r="A28" s="3">
        <v>80</v>
      </c>
      <c r="B28" s="107"/>
      <c r="C28" s="9"/>
      <c r="D28" s="9"/>
      <c r="E28" s="9"/>
      <c r="F28" s="9"/>
      <c r="G28" s="9"/>
      <c r="H28" s="9"/>
      <c r="I28" s="9"/>
      <c r="J28" s="9"/>
      <c r="K28" s="9"/>
      <c r="AA28"/>
      <c r="AB28"/>
      <c r="AC28"/>
      <c r="AD28"/>
      <c r="AE28"/>
      <c r="AF28"/>
      <c r="AG28"/>
      <c r="AH28"/>
      <c r="AI28"/>
      <c r="AJ28" s="108" t="s">
        <v>97</v>
      </c>
      <c r="AK28" s="20">
        <f>AK27</f>
        <v>30</v>
      </c>
      <c r="AL28" s="93" t="s">
        <v>78</v>
      </c>
      <c r="AM28" s="16" t="s">
        <v>73</v>
      </c>
      <c r="AN28" s="16" t="s">
        <v>87</v>
      </c>
      <c r="AO28" s="17">
        <f>AO27</f>
        <v>80</v>
      </c>
      <c r="AP28" s="17">
        <f>AP27</f>
        <v>0.44824049374179142</v>
      </c>
      <c r="AQ28" s="17">
        <f>AR28*AP28+AO28</f>
        <v>80.916754744604916</v>
      </c>
      <c r="AR28" s="18">
        <f>_xlfn.T.INV(1-AS28,AK28-1)</f>
        <v>2.0452296421327034</v>
      </c>
      <c r="AS28" s="25">
        <f>AO10/2</f>
        <v>2.5000000000000001E-2</v>
      </c>
      <c r="AT28"/>
      <c r="AU28" s="3">
        <v>79</v>
      </c>
      <c r="AV28"/>
    </row>
    <row r="29" spans="1:48" x14ac:dyDescent="0.2">
      <c r="A29" s="3">
        <v>81</v>
      </c>
      <c r="B29" s="95"/>
      <c r="C29" s="1" t="s">
        <v>100</v>
      </c>
      <c r="D29" s="9"/>
      <c r="E29" s="9"/>
      <c r="F29" s="15" t="s">
        <v>72</v>
      </c>
      <c r="G29" s="15" t="s">
        <v>134</v>
      </c>
      <c r="H29" s="15" t="s">
        <v>68</v>
      </c>
      <c r="I29" s="15" t="str">
        <f>IF(ISNUMBER(SEARCH("pop",$D$26)),"value","raw sample mean &gt;&gt;")</f>
        <v>raw sample mean &gt;&gt;</v>
      </c>
      <c r="J29" s="15" t="str">
        <f>IF(ISNUMBER(SEARCH("pop",$D$26)),"z score","standardized test stat &gt;&gt;")</f>
        <v>standardized test stat &gt;&gt;</v>
      </c>
      <c r="K29" s="15" t="str">
        <f>IF(ISNUMBER(SEARCH("pop",$D$26)),"probability of x","&gt;&gt; probability")</f>
        <v>&gt;&gt; probability</v>
      </c>
      <c r="AA29"/>
      <c r="AB29"/>
      <c r="AC29"/>
      <c r="AD29"/>
      <c r="AE29"/>
      <c r="AF29"/>
      <c r="AG29"/>
      <c r="AH29"/>
      <c r="AI29"/>
      <c r="AJ29" s="107"/>
      <c r="AT29"/>
      <c r="AU29" s="3">
        <v>84</v>
      </c>
      <c r="AV29"/>
    </row>
    <row r="30" spans="1:48" ht="16" x14ac:dyDescent="0.2">
      <c r="A30" s="3">
        <v>82</v>
      </c>
      <c r="B30" s="95" t="s">
        <v>98</v>
      </c>
      <c r="C30" s="20">
        <f>C26</f>
        <v>30</v>
      </c>
      <c r="D30" s="93" t="s">
        <v>78</v>
      </c>
      <c r="E30" s="16" t="s">
        <v>74</v>
      </c>
      <c r="F30" s="16" t="s">
        <v>21</v>
      </c>
      <c r="G30" s="17">
        <f>G26</f>
        <v>80</v>
      </c>
      <c r="H30" s="17">
        <f>H26</f>
        <v>0.44824049374179142</v>
      </c>
      <c r="I30" s="17">
        <f>H7</f>
        <v>81.2</v>
      </c>
      <c r="J30" s="18">
        <f>(I30-G30)/H30</f>
        <v>2.6771342990070459</v>
      </c>
      <c r="K30" s="19">
        <f>_xlfn.T.DIST.RT(J30,C30-1)</f>
        <v>6.046112395887167E-3</v>
      </c>
      <c r="AA30"/>
      <c r="AB30"/>
      <c r="AC30"/>
      <c r="AD30"/>
      <c r="AE30"/>
      <c r="AF30"/>
      <c r="AG30"/>
      <c r="AH30"/>
      <c r="AI30"/>
      <c r="AJ30" s="95"/>
      <c r="AK30" s="1" t="s">
        <v>100</v>
      </c>
      <c r="AN30" s="15" t="s">
        <v>72</v>
      </c>
      <c r="AO30" s="15" t="s">
        <v>134</v>
      </c>
      <c r="AP30" s="15" t="s">
        <v>68</v>
      </c>
      <c r="AQ30" s="15" t="str">
        <f>IF(ISNUMBER(SEARCH("pop",$AL$27)),"value","raw sample mean &gt;&gt;")</f>
        <v>raw sample mean &gt;&gt;</v>
      </c>
      <c r="AR30" s="15" t="str">
        <f>IF(ISNUMBER(SEARCH("pop",$AL$27)),"z score","standardized test stat &gt;&gt;")</f>
        <v>standardized test stat &gt;&gt;</v>
      </c>
      <c r="AS30" s="15" t="str">
        <f>IF(ISNUMBER(SEARCH("pop",$AL$27)),"probability of x","&gt;&gt; probability")</f>
        <v>&gt;&gt; probability</v>
      </c>
      <c r="AT30"/>
      <c r="AU30" s="3">
        <v>81</v>
      </c>
      <c r="AV30"/>
    </row>
    <row r="31" spans="1:48" ht="16" x14ac:dyDescent="0.2">
      <c r="A31" s="3">
        <v>79</v>
      </c>
      <c r="B31" s="11"/>
      <c r="C31" s="5"/>
      <c r="D31" s="23"/>
      <c r="E31" s="22"/>
      <c r="F31" s="22"/>
      <c r="G31" s="22"/>
      <c r="H31" s="22"/>
      <c r="I31" s="22"/>
      <c r="J31" s="22"/>
      <c r="K31" s="22"/>
      <c r="AA31"/>
      <c r="AB31"/>
      <c r="AC31"/>
      <c r="AD31"/>
      <c r="AE31"/>
      <c r="AF31"/>
      <c r="AG31"/>
      <c r="AH31"/>
      <c r="AI31"/>
      <c r="AJ31" s="95" t="s">
        <v>98</v>
      </c>
      <c r="AK31" s="20">
        <f>AK27</f>
        <v>30</v>
      </c>
      <c r="AL31" s="93" t="s">
        <v>78</v>
      </c>
      <c r="AM31" s="16" t="s">
        <v>74</v>
      </c>
      <c r="AN31" s="16" t="s">
        <v>21</v>
      </c>
      <c r="AO31" s="17">
        <f>AO27</f>
        <v>80</v>
      </c>
      <c r="AP31" s="17">
        <f>AP27</f>
        <v>0.44824049374179142</v>
      </c>
      <c r="AQ31" s="17">
        <f>AP8</f>
        <v>81.2</v>
      </c>
      <c r="AR31" s="18">
        <f>(AQ31-AO31)/AP31</f>
        <v>2.6771342990070459</v>
      </c>
      <c r="AS31" s="19">
        <f>_xlfn.T.DIST.RT(AR31,AK31-1)</f>
        <v>6.046112395887167E-3</v>
      </c>
      <c r="AT31"/>
      <c r="AU31" s="3">
        <v>80</v>
      </c>
      <c r="AV31"/>
    </row>
    <row r="32" spans="1:48" ht="16" x14ac:dyDescent="0.2">
      <c r="A32" s="3">
        <v>84</v>
      </c>
      <c r="B32" s="5"/>
      <c r="C32" s="5"/>
      <c r="D32" s="5"/>
      <c r="E32" s="5"/>
      <c r="F32" s="5"/>
      <c r="G32" s="5"/>
      <c r="H32" s="5"/>
      <c r="I32" s="5"/>
      <c r="J32" s="120"/>
      <c r="K32" s="121"/>
      <c r="AA32"/>
      <c r="AB32"/>
      <c r="AC32"/>
      <c r="AD32"/>
      <c r="AE32"/>
      <c r="AF32"/>
      <c r="AG32"/>
      <c r="AH32"/>
      <c r="AI32"/>
      <c r="AJ32" s="11"/>
      <c r="AK32" s="5"/>
      <c r="AL32" s="23"/>
      <c r="AM32" s="22"/>
      <c r="AN32" s="22"/>
      <c r="AO32" s="22"/>
      <c r="AP32" s="22"/>
      <c r="AQ32" s="22"/>
      <c r="AR32" s="22"/>
      <c r="AS32" s="22"/>
      <c r="AT32"/>
      <c r="AU32"/>
      <c r="AV32"/>
    </row>
    <row r="33" spans="1:131" ht="16" x14ac:dyDescent="0.2">
      <c r="A33" s="3">
        <v>81</v>
      </c>
      <c r="B33" s="5"/>
      <c r="C33" s="5"/>
      <c r="AA33"/>
      <c r="AB33"/>
      <c r="AC33"/>
      <c r="AD33"/>
      <c r="AE33"/>
      <c r="AF33"/>
      <c r="AG33"/>
      <c r="AH33"/>
      <c r="AI33"/>
      <c r="AJ33" s="5"/>
      <c r="AK33" s="5"/>
      <c r="AL33" s="5"/>
      <c r="AM33" s="5"/>
      <c r="AN33" s="5"/>
      <c r="AO33" s="5"/>
      <c r="AP33" s="5"/>
      <c r="AQ33" s="5"/>
      <c r="AR33" s="120"/>
      <c r="AS33" s="121"/>
      <c r="AT33"/>
      <c r="AU33"/>
      <c r="AV33"/>
    </row>
    <row r="34" spans="1:131" ht="16" x14ac:dyDescent="0.2">
      <c r="A34" s="3">
        <v>80</v>
      </c>
      <c r="B34" s="5"/>
      <c r="C34" s="5"/>
      <c r="AA34"/>
      <c r="AB34"/>
      <c r="AC34"/>
      <c r="AD34"/>
      <c r="AE34"/>
      <c r="AF34"/>
      <c r="AG34"/>
      <c r="AH34"/>
      <c r="AI34"/>
      <c r="AT34"/>
      <c r="AU34" s="4" t="s">
        <v>9</v>
      </c>
      <c r="AV34"/>
    </row>
    <row r="35" spans="1:131" ht="16" x14ac:dyDescent="0.2">
      <c r="AA35"/>
      <c r="AB35"/>
      <c r="AC35"/>
      <c r="AD35"/>
      <c r="AE35"/>
      <c r="AF35"/>
      <c r="AG35"/>
      <c r="AH35"/>
      <c r="AI35"/>
      <c r="AJ35" s="5"/>
      <c r="AK35" s="5"/>
      <c r="AL35" s="5"/>
      <c r="AM35" s="5"/>
      <c r="AN35" s="6"/>
      <c r="AO35" s="6"/>
      <c r="AP35" s="5"/>
      <c r="AQ35" s="5"/>
      <c r="AT35"/>
      <c r="AU35" s="3">
        <v>76</v>
      </c>
      <c r="AV35"/>
    </row>
    <row r="36" spans="1:131" ht="16" x14ac:dyDescent="0.2">
      <c r="AA36"/>
      <c r="AB36"/>
      <c r="AC36"/>
      <c r="AD36"/>
      <c r="AE36"/>
      <c r="AF36"/>
      <c r="AG36"/>
      <c r="AH36"/>
      <c r="AI36"/>
      <c r="AJ36" s="5"/>
      <c r="AK36" s="5"/>
      <c r="AL36" s="5"/>
      <c r="AM36" s="5"/>
      <c r="AN36" s="6"/>
      <c r="AO36" s="123" t="s">
        <v>109</v>
      </c>
      <c r="AP36" s="7"/>
      <c r="AQ36" s="5"/>
      <c r="AR36" s="103" t="str">
        <f>J5</f>
        <v>x</v>
      </c>
      <c r="AS36" s="101" t="s">
        <v>136</v>
      </c>
      <c r="AT36"/>
      <c r="AU36" s="3">
        <v>83</v>
      </c>
      <c r="AV36"/>
    </row>
    <row r="37" spans="1:131" ht="16" x14ac:dyDescent="0.2">
      <c r="AA37"/>
      <c r="AB37"/>
      <c r="AC37"/>
      <c r="AD37"/>
      <c r="AE37"/>
      <c r="AF37"/>
      <c r="AG37"/>
      <c r="AH37"/>
      <c r="AI37"/>
      <c r="AJ37" s="5"/>
      <c r="AK37" s="5"/>
      <c r="AL37" s="5"/>
      <c r="AM37" s="5"/>
      <c r="AN37" s="6"/>
      <c r="AO37" s="96" t="s">
        <v>17</v>
      </c>
      <c r="AP37" s="96" t="s">
        <v>15</v>
      </c>
      <c r="AQ37" s="5"/>
      <c r="AR37" s="103" t="str">
        <f t="shared" ref="AR37:AR52" si="1">J6</f>
        <v>x</v>
      </c>
      <c r="AS37" s="101" t="s">
        <v>121</v>
      </c>
      <c r="AT37"/>
      <c r="AU37" s="3">
        <v>79</v>
      </c>
      <c r="AV37"/>
    </row>
    <row r="38" spans="1:131" ht="16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AA38"/>
      <c r="AB38"/>
      <c r="AC38"/>
      <c r="AD38"/>
      <c r="AE38"/>
      <c r="AF38"/>
      <c r="AG38"/>
      <c r="AH38"/>
      <c r="AI38"/>
      <c r="AJ38" s="5"/>
      <c r="AK38" s="5"/>
      <c r="AL38" s="5"/>
      <c r="AM38" s="5"/>
      <c r="AN38" s="6"/>
      <c r="AO38" s="135">
        <f>COUNT(AU35:AU64)</f>
        <v>30</v>
      </c>
      <c r="AP38" s="119">
        <f>AVERAGE(AU35:AU64)</f>
        <v>81.2</v>
      </c>
      <c r="AQ38" s="5"/>
      <c r="AR38" s="103" t="str">
        <f t="shared" si="1"/>
        <v>x</v>
      </c>
      <c r="AS38" s="101" t="s">
        <v>124</v>
      </c>
      <c r="AT38"/>
      <c r="AU38" s="3">
        <v>84</v>
      </c>
      <c r="AV38"/>
    </row>
    <row r="39" spans="1:131" ht="16" x14ac:dyDescent="0.2">
      <c r="A39" s="4" t="s">
        <v>9</v>
      </c>
      <c r="B39" s="5"/>
      <c r="C39" s="5"/>
      <c r="D39" s="5"/>
      <c r="E39" s="5"/>
      <c r="F39" s="6"/>
      <c r="G39" s="6"/>
      <c r="H39" s="5"/>
      <c r="I39" s="5"/>
      <c r="J39" s="9"/>
      <c r="K39" s="9"/>
      <c r="AA39"/>
      <c r="AB39"/>
      <c r="AC39"/>
      <c r="AD39"/>
      <c r="AE39"/>
      <c r="AF39"/>
      <c r="AG39"/>
      <c r="AH39"/>
      <c r="AI39"/>
      <c r="AJ39" s="7"/>
      <c r="AK39" s="5"/>
      <c r="AL39" s="7"/>
      <c r="AM39" s="6"/>
      <c r="AN39" s="6"/>
      <c r="AO39" s="96" t="s">
        <v>7</v>
      </c>
      <c r="AP39" s="96" t="s">
        <v>105</v>
      </c>
      <c r="AQ39" s="5"/>
      <c r="AR39" s="103" t="str">
        <f t="shared" si="1"/>
        <v>x</v>
      </c>
      <c r="AS39" s="101" t="s">
        <v>125</v>
      </c>
      <c r="AT39"/>
      <c r="AU39" s="3">
        <v>81</v>
      </c>
      <c r="AV39"/>
    </row>
    <row r="40" spans="1:131" s="9" customFormat="1" ht="17" x14ac:dyDescent="0.25">
      <c r="A40" s="3">
        <v>76</v>
      </c>
      <c r="B40" s="5"/>
      <c r="C40" s="5"/>
      <c r="D40" s="5"/>
      <c r="E40" s="5"/>
      <c r="F40" s="6"/>
      <c r="G40" s="123" t="s">
        <v>109</v>
      </c>
      <c r="H40" s="7"/>
      <c r="I40" s="5"/>
      <c r="J40" s="103" t="str">
        <f>J5</f>
        <v>x</v>
      </c>
      <c r="K40" s="101" t="s">
        <v>136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 s="7"/>
      <c r="AK40" s="5"/>
      <c r="AL40" s="7"/>
      <c r="AM40" s="6"/>
      <c r="AN40" s="6"/>
      <c r="AO40" s="119">
        <v>0.05</v>
      </c>
      <c r="AP40" s="119">
        <f>_xlfn.STDEV.S(AU35:AU64)</f>
        <v>2.4551142960963239</v>
      </c>
      <c r="AQ40" s="5"/>
      <c r="AR40" s="103" t="str">
        <f t="shared" si="1"/>
        <v>x</v>
      </c>
      <c r="AS40" s="101" t="s">
        <v>122</v>
      </c>
      <c r="AT40"/>
      <c r="AU40" s="3">
        <v>80</v>
      </c>
      <c r="AV40"/>
      <c r="AW40" s="7"/>
    </row>
    <row r="41" spans="1:131" s="5" customFormat="1" ht="17" x14ac:dyDescent="0.25">
      <c r="A41" s="3">
        <v>83</v>
      </c>
      <c r="F41" s="6"/>
      <c r="G41" s="96" t="s">
        <v>17</v>
      </c>
      <c r="H41" s="96" t="s">
        <v>15</v>
      </c>
      <c r="J41" s="103" t="str">
        <f t="shared" ref="J41:J56" si="2">J6</f>
        <v>x</v>
      </c>
      <c r="K41" s="101" t="s">
        <v>121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 s="7"/>
      <c r="AL41" s="7"/>
      <c r="AM41" s="6"/>
      <c r="AN41" s="6"/>
      <c r="AO41" s="6"/>
      <c r="AR41" s="103" t="str">
        <f t="shared" si="1"/>
        <v>x</v>
      </c>
      <c r="AS41" s="101" t="s">
        <v>123</v>
      </c>
      <c r="AT41"/>
      <c r="AU41" s="3">
        <v>86</v>
      </c>
      <c r="AV41"/>
      <c r="AW41" s="6"/>
      <c r="AY41" s="8"/>
      <c r="AZ41" s="8"/>
      <c r="BA41" s="74" t="str">
        <f>AN95</f>
        <v>x</v>
      </c>
      <c r="BB41" s="8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7"/>
      <c r="DU41" s="7"/>
      <c r="DV41" s="7"/>
      <c r="DW41" s="9"/>
      <c r="DX41" s="9"/>
      <c r="DY41" s="9"/>
      <c r="DZ41" s="9"/>
      <c r="EA41" s="9"/>
    </row>
    <row r="42" spans="1:131" s="5" customFormat="1" ht="16" x14ac:dyDescent="0.2">
      <c r="A42" s="3">
        <v>79</v>
      </c>
      <c r="F42" s="6"/>
      <c r="G42" s="135">
        <f>COUNT(A40:A69)</f>
        <v>30</v>
      </c>
      <c r="H42" s="119">
        <f>AVERAGE(A40:A69)</f>
        <v>81.2</v>
      </c>
      <c r="J42" s="103" t="str">
        <f t="shared" si="2"/>
        <v>x</v>
      </c>
      <c r="K42" s="101" t="s">
        <v>124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 s="7"/>
      <c r="AL42" s="7"/>
      <c r="AM42" s="6"/>
      <c r="AN42" s="6"/>
      <c r="AO42" s="123" t="s">
        <v>139</v>
      </c>
      <c r="AP42" s="122"/>
      <c r="AR42" s="103" t="str">
        <f t="shared" si="1"/>
        <v>x</v>
      </c>
      <c r="AS42" s="101" t="s">
        <v>130</v>
      </c>
      <c r="AT42"/>
      <c r="AU42" s="3">
        <v>78</v>
      </c>
      <c r="AV42"/>
      <c r="AW42" s="6"/>
      <c r="AY42" s="66" t="s">
        <v>10</v>
      </c>
      <c r="AZ42" s="66" t="s">
        <v>11</v>
      </c>
      <c r="BA42" s="66" t="s">
        <v>69</v>
      </c>
      <c r="BB42" s="66" t="s">
        <v>12</v>
      </c>
      <c r="DE42" s="6"/>
      <c r="DF42" s="6"/>
      <c r="DT42" s="6"/>
      <c r="DU42" s="6"/>
      <c r="DV42" s="6"/>
      <c r="DX42" s="8"/>
      <c r="DY42" s="8"/>
      <c r="DZ42" s="74" t="str">
        <f>DM96</f>
        <v>x</v>
      </c>
      <c r="EA42" s="8"/>
    </row>
    <row r="43" spans="1:131" s="5" customFormat="1" ht="16" x14ac:dyDescent="0.2">
      <c r="A43" s="3">
        <v>84</v>
      </c>
      <c r="B43" s="7"/>
      <c r="D43" s="7"/>
      <c r="E43" s="6"/>
      <c r="F43" s="6"/>
      <c r="G43" s="96" t="s">
        <v>7</v>
      </c>
      <c r="H43" s="96" t="s">
        <v>105</v>
      </c>
      <c r="J43" s="103" t="str">
        <f t="shared" si="2"/>
        <v>x</v>
      </c>
      <c r="K43" s="101" t="s">
        <v>125</v>
      </c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 s="7"/>
      <c r="AL43" s="7"/>
      <c r="AM43" s="6"/>
      <c r="AN43" s="6"/>
      <c r="AO43" s="124" t="s">
        <v>106</v>
      </c>
      <c r="AP43" s="125">
        <f>_xlfn.CONFIDENCE.T(AO40,AP40,AO38)</f>
        <v>0.91675474460491091</v>
      </c>
      <c r="AR43" s="103" t="str">
        <f t="shared" si="1"/>
        <v>x</v>
      </c>
      <c r="AS43" s="102" t="s">
        <v>131</v>
      </c>
      <c r="AT43"/>
      <c r="AU43" s="3">
        <v>82</v>
      </c>
      <c r="AV43"/>
      <c r="AW43" s="6"/>
      <c r="AY43" s="66">
        <v>-2.3333333333333357</v>
      </c>
      <c r="AZ43" s="66">
        <v>1.4E-2</v>
      </c>
      <c r="BA43" s="66">
        <f>IF($BA$41="x",AZ43,NA())</f>
        <v>1.4E-2</v>
      </c>
      <c r="BB43" s="66" t="str">
        <f>IF($AI$105="","",$AI$105)</f>
        <v>x̅</v>
      </c>
      <c r="DE43" s="6"/>
      <c r="DF43" s="6"/>
      <c r="DI43" s="9"/>
      <c r="DJ43" s="9"/>
      <c r="DK43" s="9"/>
      <c r="DL43" s="9"/>
      <c r="DM43" s="9"/>
      <c r="DR43" s="10"/>
      <c r="DT43" s="6"/>
      <c r="DU43" s="6"/>
      <c r="DV43" s="6"/>
      <c r="DX43" s="66" t="s">
        <v>10</v>
      </c>
      <c r="DY43" s="66" t="s">
        <v>11</v>
      </c>
      <c r="DZ43" s="66" t="s">
        <v>69</v>
      </c>
      <c r="EA43" s="66" t="s">
        <v>12</v>
      </c>
    </row>
    <row r="44" spans="1:131" s="5" customFormat="1" ht="17" x14ac:dyDescent="0.25">
      <c r="A44" s="3">
        <v>81</v>
      </c>
      <c r="B44" s="7"/>
      <c r="D44" s="7"/>
      <c r="E44" s="6"/>
      <c r="F44" s="6"/>
      <c r="G44" s="119">
        <v>0.05</v>
      </c>
      <c r="H44" s="119">
        <f>_xlfn.STDEV.S(A40:A69)</f>
        <v>2.4551142960963239</v>
      </c>
      <c r="J44" s="103" t="str">
        <f t="shared" si="2"/>
        <v>x</v>
      </c>
      <c r="K44" s="101" t="s">
        <v>122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 s="7"/>
      <c r="AL44" s="7"/>
      <c r="AM44" s="6"/>
      <c r="AN44" s="6"/>
      <c r="AO44" s="124" t="s">
        <v>137</v>
      </c>
      <c r="AP44" s="125">
        <f>AQ61-AP43</f>
        <v>80.283245255395087</v>
      </c>
      <c r="AR44" s="103" t="str">
        <f t="shared" si="1"/>
        <v>x</v>
      </c>
      <c r="AS44" s="101" t="s">
        <v>72</v>
      </c>
      <c r="AT44"/>
      <c r="AU44" s="3">
        <v>85</v>
      </c>
      <c r="AV44"/>
      <c r="AW44" s="6"/>
      <c r="AY44" s="66">
        <v>-2.1666666666666696</v>
      </c>
      <c r="AZ44" s="66">
        <v>1.4E-2</v>
      </c>
      <c r="BA44" s="66">
        <f t="shared" ref="BA44:BA107" si="3">IF($BA$41="x",AZ44,NA())</f>
        <v>1.4E-2</v>
      </c>
      <c r="BB44" s="66" t="str">
        <f t="shared" ref="BB44:BB107" si="4">IF($AI$105="","",$AI$105)</f>
        <v>x̅</v>
      </c>
      <c r="DE44" s="6"/>
      <c r="DF44" s="6"/>
      <c r="DI44" s="9"/>
      <c r="DJ44" s="9"/>
      <c r="DK44" s="9"/>
      <c r="DL44" s="9"/>
      <c r="DR44" s="10"/>
      <c r="DT44" s="6"/>
      <c r="DU44" s="6"/>
      <c r="DV44" s="6"/>
      <c r="DX44" s="66">
        <v>-2.3333333333333357</v>
      </c>
      <c r="DY44" s="66">
        <v>1.4E-2</v>
      </c>
      <c r="DZ44" s="66">
        <f t="shared" ref="DZ44:DZ75" si="5">IF($DZ$42="x",DY44,NA())</f>
        <v>1.4E-2</v>
      </c>
      <c r="EA44" s="66" t="str">
        <f t="shared" ref="EA44:EA75" si="6">IF($DH$106="","",$DH$106)</f>
        <v>x̅</v>
      </c>
    </row>
    <row r="45" spans="1:131" s="5" customFormat="1" ht="17" x14ac:dyDescent="0.25">
      <c r="A45" s="3">
        <v>80</v>
      </c>
      <c r="B45" s="7"/>
      <c r="D45" s="7"/>
      <c r="E45" s="6"/>
      <c r="F45" s="6"/>
      <c r="G45" s="6"/>
      <c r="J45" s="103" t="str">
        <f t="shared" si="2"/>
        <v>x</v>
      </c>
      <c r="K45" s="101" t="s">
        <v>123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 s="7"/>
      <c r="AL45" s="7"/>
      <c r="AM45" s="6"/>
      <c r="AN45" s="6"/>
      <c r="AO45" s="124" t="s">
        <v>138</v>
      </c>
      <c r="AP45" s="126">
        <f>AQ61+AP43</f>
        <v>82.116754744604918</v>
      </c>
      <c r="AR45" s="103">
        <f t="shared" si="1"/>
        <v>0</v>
      </c>
      <c r="AS45" s="102" t="s">
        <v>132</v>
      </c>
      <c r="AT45"/>
      <c r="AU45" s="3">
        <v>77</v>
      </c>
      <c r="AV45"/>
      <c r="AW45" s="6"/>
      <c r="AY45" s="66">
        <v>-1.8333333333333366</v>
      </c>
      <c r="AZ45" s="66">
        <v>1.4E-2</v>
      </c>
      <c r="BA45" s="66">
        <f t="shared" si="3"/>
        <v>1.4E-2</v>
      </c>
      <c r="BB45" s="66" t="str">
        <f t="shared" si="4"/>
        <v>x̅</v>
      </c>
      <c r="DK45" s="9"/>
      <c r="DL45" s="9"/>
      <c r="DT45" s="6"/>
      <c r="DU45" s="6"/>
      <c r="DV45" s="6"/>
      <c r="DX45" s="66">
        <v>-2.1666666666666696</v>
      </c>
      <c r="DY45" s="66">
        <v>1.4E-2</v>
      </c>
      <c r="DZ45" s="66">
        <f t="shared" si="5"/>
        <v>1.4E-2</v>
      </c>
      <c r="EA45" s="66" t="str">
        <f t="shared" si="6"/>
        <v>x̅</v>
      </c>
    </row>
    <row r="46" spans="1:131" s="5" customFormat="1" ht="16" x14ac:dyDescent="0.2">
      <c r="A46" s="3">
        <v>86</v>
      </c>
      <c r="B46" s="7"/>
      <c r="D46" s="7"/>
      <c r="E46" s="6"/>
      <c r="F46" s="6"/>
      <c r="G46" s="123" t="s">
        <v>139</v>
      </c>
      <c r="H46" s="122"/>
      <c r="J46" s="103" t="str">
        <f t="shared" si="2"/>
        <v>x</v>
      </c>
      <c r="K46" s="101" t="s">
        <v>130</v>
      </c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 s="7"/>
      <c r="AL46" s="7"/>
      <c r="AM46" s="6"/>
      <c r="AN46" s="6"/>
      <c r="AO46" s="6"/>
      <c r="AR46" s="103">
        <f t="shared" si="1"/>
        <v>0</v>
      </c>
      <c r="AS46" s="102" t="s">
        <v>135</v>
      </c>
      <c r="AT46"/>
      <c r="AU46" s="3">
        <v>83</v>
      </c>
      <c r="AV46"/>
      <c r="AW46" s="6"/>
      <c r="AY46" s="66">
        <v>-1.6666666666666696</v>
      </c>
      <c r="AZ46" s="66">
        <v>1.4E-2</v>
      </c>
      <c r="BA46" s="66">
        <f t="shared" si="3"/>
        <v>1.4E-2</v>
      </c>
      <c r="BB46" s="66" t="str">
        <f t="shared" si="4"/>
        <v>x̅</v>
      </c>
      <c r="DK46" s="9"/>
      <c r="DL46" s="9"/>
      <c r="DT46" s="6"/>
      <c r="DU46" s="6"/>
      <c r="DV46" s="6"/>
      <c r="DX46" s="66">
        <v>-1.8333333333333366</v>
      </c>
      <c r="DY46" s="66">
        <v>1.4E-2</v>
      </c>
      <c r="DZ46" s="66">
        <f t="shared" si="5"/>
        <v>1.4E-2</v>
      </c>
      <c r="EA46" s="66" t="str">
        <f t="shared" si="6"/>
        <v>x̅</v>
      </c>
    </row>
    <row r="47" spans="1:131" s="5" customFormat="1" ht="16" x14ac:dyDescent="0.2">
      <c r="A47" s="3">
        <v>78</v>
      </c>
      <c r="B47" s="7"/>
      <c r="D47" s="7"/>
      <c r="E47" s="6"/>
      <c r="F47" s="6"/>
      <c r="G47" s="124" t="s">
        <v>106</v>
      </c>
      <c r="H47" s="125">
        <f>_xlfn.CONFIDENCE.T(G44,H44,G42)</f>
        <v>0.91675474460491091</v>
      </c>
      <c r="J47" s="103" t="str">
        <f t="shared" si="2"/>
        <v>x</v>
      </c>
      <c r="K47" s="102" t="s">
        <v>131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 s="7"/>
      <c r="AL47" s="7"/>
      <c r="AM47" s="6"/>
      <c r="AN47" s="6"/>
      <c r="AO47" s="6"/>
      <c r="AR47" s="103">
        <f t="shared" si="1"/>
        <v>0</v>
      </c>
      <c r="AS47" s="101" t="s">
        <v>126</v>
      </c>
      <c r="AT47"/>
      <c r="AU47" s="3">
        <v>80</v>
      </c>
      <c r="AV47"/>
      <c r="AW47" s="6"/>
      <c r="AY47" s="66">
        <v>-1.5000000000000027</v>
      </c>
      <c r="AZ47" s="66">
        <v>1.4E-2</v>
      </c>
      <c r="BA47" s="66">
        <f t="shared" si="3"/>
        <v>1.4E-2</v>
      </c>
      <c r="BB47" s="66" t="str">
        <f t="shared" si="4"/>
        <v>x̅</v>
      </c>
      <c r="DK47" s="9"/>
      <c r="DL47" s="9"/>
      <c r="DR47" s="10"/>
      <c r="DT47" s="6"/>
      <c r="DU47" s="6"/>
      <c r="DV47" s="6"/>
      <c r="DX47" s="66">
        <v>-1.6666666666666696</v>
      </c>
      <c r="DY47" s="66">
        <v>1.4E-2</v>
      </c>
      <c r="DZ47" s="66">
        <f t="shared" si="5"/>
        <v>1.4E-2</v>
      </c>
      <c r="EA47" s="66" t="str">
        <f t="shared" si="6"/>
        <v>x̅</v>
      </c>
    </row>
    <row r="48" spans="1:131" s="5" customFormat="1" ht="16" x14ac:dyDescent="0.2">
      <c r="A48" s="3">
        <v>82</v>
      </c>
      <c r="B48" s="7"/>
      <c r="D48" s="7"/>
      <c r="E48" s="6"/>
      <c r="F48" s="6"/>
      <c r="G48" s="124" t="s">
        <v>137</v>
      </c>
      <c r="H48" s="125">
        <f>I65-H47</f>
        <v>80.283245255395087</v>
      </c>
      <c r="J48" s="103" t="str">
        <f t="shared" si="2"/>
        <v>x</v>
      </c>
      <c r="K48" s="101" t="s">
        <v>72</v>
      </c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 s="7"/>
      <c r="AM48" s="6"/>
      <c r="AN48" s="6"/>
      <c r="AO48" s="6"/>
      <c r="AR48" s="103">
        <f t="shared" si="1"/>
        <v>0</v>
      </c>
      <c r="AS48" s="101" t="s">
        <v>127</v>
      </c>
      <c r="AT48"/>
      <c r="AU48" s="3">
        <v>82</v>
      </c>
      <c r="AV48"/>
      <c r="AW48" s="6"/>
      <c r="AY48" s="66">
        <v>-1.3333333333333357</v>
      </c>
      <c r="AZ48" s="66">
        <v>1.4E-2</v>
      </c>
      <c r="BA48" s="66">
        <f t="shared" si="3"/>
        <v>1.4E-2</v>
      </c>
      <c r="BB48" s="66" t="str">
        <f t="shared" si="4"/>
        <v>x̅</v>
      </c>
      <c r="DK48" s="9"/>
      <c r="DL48" s="9"/>
      <c r="DR48" s="10"/>
      <c r="DT48" s="6"/>
      <c r="DU48" s="6"/>
      <c r="DV48" s="6"/>
      <c r="DX48" s="66">
        <v>-1.5000000000000027</v>
      </c>
      <c r="DY48" s="66">
        <v>1.4E-2</v>
      </c>
      <c r="DZ48" s="66">
        <f t="shared" si="5"/>
        <v>1.4E-2</v>
      </c>
      <c r="EA48" s="66" t="str">
        <f t="shared" si="6"/>
        <v>x̅</v>
      </c>
    </row>
    <row r="49" spans="1:131" s="5" customFormat="1" ht="17" customHeight="1" x14ac:dyDescent="0.25">
      <c r="A49" s="3">
        <v>85</v>
      </c>
      <c r="B49" s="7"/>
      <c r="D49" s="7"/>
      <c r="E49" s="6"/>
      <c r="F49" s="6"/>
      <c r="G49" s="124" t="s">
        <v>138</v>
      </c>
      <c r="H49" s="126">
        <f>I65+H47</f>
        <v>82.116754744604918</v>
      </c>
      <c r="J49" s="103">
        <f t="shared" si="2"/>
        <v>0</v>
      </c>
      <c r="K49" s="102" t="s">
        <v>132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 s="7"/>
      <c r="AM49" s="6"/>
      <c r="AN49" s="6"/>
      <c r="AO49" s="6"/>
      <c r="AR49" s="103">
        <f t="shared" si="1"/>
        <v>0</v>
      </c>
      <c r="AS49" s="101" t="s">
        <v>128</v>
      </c>
      <c r="AT49"/>
      <c r="AU49" s="3">
        <v>84</v>
      </c>
      <c r="AV49"/>
      <c r="AW49" s="6"/>
      <c r="AY49" s="66">
        <v>-1.1666666666666687</v>
      </c>
      <c r="AZ49" s="66">
        <v>1.4E-2</v>
      </c>
      <c r="BA49" s="66">
        <f t="shared" si="3"/>
        <v>1.4E-2</v>
      </c>
      <c r="BB49" s="66" t="str">
        <f t="shared" si="4"/>
        <v>x̅</v>
      </c>
      <c r="DK49" s="9"/>
      <c r="DL49" s="9"/>
      <c r="DR49" s="10"/>
      <c r="DT49" s="6"/>
      <c r="DU49" s="6"/>
      <c r="DV49" s="6"/>
      <c r="DX49" s="66">
        <v>-1.3333333333333357</v>
      </c>
      <c r="DY49" s="66">
        <v>1.4E-2</v>
      </c>
      <c r="DZ49" s="66">
        <f t="shared" si="5"/>
        <v>1.4E-2</v>
      </c>
      <c r="EA49" s="66" t="str">
        <f t="shared" si="6"/>
        <v>x̅</v>
      </c>
    </row>
    <row r="50" spans="1:131" s="5" customFormat="1" ht="17" customHeight="1" x14ac:dyDescent="0.25">
      <c r="A50" s="3">
        <v>77</v>
      </c>
      <c r="B50" s="7"/>
      <c r="D50" s="7"/>
      <c r="E50" s="6"/>
      <c r="F50" s="6"/>
      <c r="G50" s="6"/>
      <c r="J50" s="103">
        <f t="shared" si="2"/>
        <v>0</v>
      </c>
      <c r="K50" s="102" t="s">
        <v>135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 s="7"/>
      <c r="AM50" s="6"/>
      <c r="AN50" s="6"/>
      <c r="AO50" s="6"/>
      <c r="AR50" s="103">
        <f t="shared" si="1"/>
        <v>0</v>
      </c>
      <c r="AS50" s="101" t="s">
        <v>129</v>
      </c>
      <c r="AT50"/>
      <c r="AU50" s="3">
        <v>79</v>
      </c>
      <c r="AV50"/>
      <c r="AW50" s="6"/>
      <c r="AY50" s="66">
        <v>-0.83333333333333526</v>
      </c>
      <c r="AZ50" s="66">
        <v>1.4E-2</v>
      </c>
      <c r="BA50" s="66">
        <f t="shared" si="3"/>
        <v>1.4E-2</v>
      </c>
      <c r="BB50" s="66" t="str">
        <f t="shared" si="4"/>
        <v>x̅</v>
      </c>
      <c r="DK50" s="9"/>
      <c r="DL50" s="9"/>
      <c r="DT50" s="6"/>
      <c r="DU50" s="6"/>
      <c r="DV50" s="6"/>
      <c r="DX50" s="66">
        <v>-1.1666666666666687</v>
      </c>
      <c r="DY50" s="66">
        <v>1.4E-2</v>
      </c>
      <c r="DZ50" s="66">
        <f t="shared" si="5"/>
        <v>1.4E-2</v>
      </c>
      <c r="EA50" s="66" t="str">
        <f t="shared" si="6"/>
        <v>x̅</v>
      </c>
    </row>
    <row r="51" spans="1:131" s="5" customFormat="1" ht="16" x14ac:dyDescent="0.2">
      <c r="A51" s="3">
        <v>83</v>
      </c>
      <c r="B51" s="7"/>
      <c r="D51" s="7"/>
      <c r="E51" s="6"/>
      <c r="F51" s="6"/>
      <c r="G51" s="6"/>
      <c r="J51" s="103">
        <f t="shared" si="2"/>
        <v>0</v>
      </c>
      <c r="K51" s="101" t="s">
        <v>126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 s="7"/>
      <c r="AN51" s="6"/>
      <c r="AO51" s="6"/>
      <c r="AR51" s="103" t="str">
        <f t="shared" si="1"/>
        <v>x</v>
      </c>
      <c r="AS51" s="101" t="s">
        <v>133</v>
      </c>
      <c r="AT51"/>
      <c r="AU51" s="3">
        <v>81</v>
      </c>
      <c r="AV51"/>
      <c r="AW51" s="6"/>
      <c r="AY51" s="66">
        <v>-0.66666666666666874</v>
      </c>
      <c r="AZ51" s="66">
        <v>1.4E-2</v>
      </c>
      <c r="BA51" s="66">
        <f t="shared" si="3"/>
        <v>1.4E-2</v>
      </c>
      <c r="BB51" s="66" t="str">
        <f t="shared" si="4"/>
        <v>x̅</v>
      </c>
      <c r="DK51" s="9"/>
      <c r="DT51" s="6"/>
      <c r="DU51" s="6"/>
      <c r="DV51" s="6"/>
      <c r="DX51" s="66">
        <v>-0.83333333333333526</v>
      </c>
      <c r="DY51" s="66">
        <v>1.4E-2</v>
      </c>
      <c r="DZ51" s="66">
        <f t="shared" si="5"/>
        <v>1.4E-2</v>
      </c>
      <c r="EA51" s="66" t="str">
        <f t="shared" si="6"/>
        <v>x̅</v>
      </c>
    </row>
    <row r="52" spans="1:131" s="5" customFormat="1" ht="16" x14ac:dyDescent="0.2">
      <c r="A52" s="3">
        <v>80</v>
      </c>
      <c r="B52" s="7"/>
      <c r="E52" s="6"/>
      <c r="F52" s="6"/>
      <c r="G52" s="6"/>
      <c r="J52" s="103">
        <f t="shared" si="2"/>
        <v>0</v>
      </c>
      <c r="K52" s="101" t="s">
        <v>127</v>
      </c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 s="7"/>
      <c r="AN52" s="6"/>
      <c r="AO52" s="6"/>
      <c r="AR52" s="103">
        <f t="shared" si="1"/>
        <v>2</v>
      </c>
      <c r="AS52" s="101" t="s">
        <v>20</v>
      </c>
      <c r="AT52"/>
      <c r="AU52" s="3">
        <v>78</v>
      </c>
      <c r="AV52"/>
      <c r="AW52" s="6"/>
      <c r="AY52" s="66">
        <v>-0.50000000000000222</v>
      </c>
      <c r="AZ52" s="66">
        <v>1.4E-2</v>
      </c>
      <c r="BA52" s="66">
        <f t="shared" si="3"/>
        <v>1.4E-2</v>
      </c>
      <c r="BB52" s="66" t="str">
        <f t="shared" si="4"/>
        <v>x̅</v>
      </c>
      <c r="DK52" s="9"/>
      <c r="DT52" s="6"/>
      <c r="DU52" s="6"/>
      <c r="DV52" s="6"/>
      <c r="DX52" s="66">
        <v>-0.66666666666666874</v>
      </c>
      <c r="DY52" s="66">
        <v>1.4E-2</v>
      </c>
      <c r="DZ52" s="66">
        <f t="shared" si="5"/>
        <v>1.4E-2</v>
      </c>
      <c r="EA52" s="66" t="str">
        <f t="shared" si="6"/>
        <v>x̅</v>
      </c>
    </row>
    <row r="53" spans="1:131" s="5" customFormat="1" ht="17" x14ac:dyDescent="0.25">
      <c r="A53" s="3">
        <v>82</v>
      </c>
      <c r="B53" s="7"/>
      <c r="E53" s="6"/>
      <c r="F53" s="6"/>
      <c r="G53" s="6"/>
      <c r="J53" s="103">
        <f t="shared" si="2"/>
        <v>0</v>
      </c>
      <c r="K53" s="101" t="s">
        <v>128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 s="7"/>
      <c r="AL53" s="7"/>
      <c r="AM53" s="6"/>
      <c r="AN53" s="6"/>
      <c r="AO53" s="6"/>
      <c r="AR53" s="9"/>
      <c r="AS53" s="9"/>
      <c r="AT53"/>
      <c r="AU53" s="3">
        <v>85</v>
      </c>
      <c r="AV53"/>
      <c r="AW53" s="6"/>
      <c r="AY53" s="66">
        <v>-0.33333333333333548</v>
      </c>
      <c r="AZ53" s="66">
        <v>1.4E-2</v>
      </c>
      <c r="BA53" s="66">
        <f t="shared" si="3"/>
        <v>1.4E-2</v>
      </c>
      <c r="BB53" s="66" t="str">
        <f t="shared" si="4"/>
        <v>x̅</v>
      </c>
      <c r="DK53" s="9"/>
      <c r="DT53" s="6"/>
      <c r="DU53" s="6"/>
      <c r="DV53" s="6"/>
      <c r="DX53" s="66">
        <v>-0.50000000000000222</v>
      </c>
      <c r="DY53" s="66">
        <v>1.4E-2</v>
      </c>
      <c r="DZ53" s="66">
        <f t="shared" si="5"/>
        <v>1.4E-2</v>
      </c>
      <c r="EA53" s="66" t="str">
        <f t="shared" si="6"/>
        <v>x̅</v>
      </c>
    </row>
    <row r="54" spans="1:131" s="5" customFormat="1" ht="17" x14ac:dyDescent="0.25">
      <c r="A54" s="3">
        <v>84</v>
      </c>
      <c r="B54" s="7"/>
      <c r="E54" s="6"/>
      <c r="F54" s="6"/>
      <c r="G54" s="6"/>
      <c r="J54" s="103">
        <f t="shared" si="2"/>
        <v>0</v>
      </c>
      <c r="K54" s="101" t="s">
        <v>129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T54"/>
      <c r="AU54" s="3">
        <v>80</v>
      </c>
      <c r="AV54"/>
      <c r="AW54" s="6"/>
      <c r="AY54" s="66">
        <v>-0.16666666666666879</v>
      </c>
      <c r="AZ54" s="66">
        <v>1.4E-2</v>
      </c>
      <c r="BA54" s="66">
        <f t="shared" si="3"/>
        <v>1.4E-2</v>
      </c>
      <c r="BB54" s="66" t="str">
        <f t="shared" si="4"/>
        <v>x̅</v>
      </c>
      <c r="DK54" s="9"/>
      <c r="DT54" s="6"/>
      <c r="DU54" s="6"/>
      <c r="DV54" s="6"/>
      <c r="DX54" s="66">
        <v>-0.33333333333333548</v>
      </c>
      <c r="DY54" s="66">
        <v>1.4E-2</v>
      </c>
      <c r="DZ54" s="66">
        <f t="shared" si="5"/>
        <v>1.4E-2</v>
      </c>
      <c r="EA54" s="66" t="str">
        <f t="shared" si="6"/>
        <v>x̅</v>
      </c>
    </row>
    <row r="55" spans="1:131" s="5" customFormat="1" ht="16" x14ac:dyDescent="0.2">
      <c r="A55" s="3">
        <v>79</v>
      </c>
      <c r="B55" s="7"/>
      <c r="F55" s="6"/>
      <c r="G55" s="6"/>
      <c r="J55" s="103" t="str">
        <f t="shared" si="2"/>
        <v>x</v>
      </c>
      <c r="K55" s="101" t="s">
        <v>133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K55" s="123" t="s">
        <v>99</v>
      </c>
      <c r="AN55" s="13" t="s">
        <v>0</v>
      </c>
      <c r="AO55" s="13" t="s">
        <v>103</v>
      </c>
      <c r="AP55" s="87" t="s">
        <v>104</v>
      </c>
      <c r="AQ55" s="87" t="s">
        <v>15</v>
      </c>
      <c r="AR55" s="88" t="s">
        <v>77</v>
      </c>
      <c r="AS55" s="88" t="s">
        <v>16</v>
      </c>
      <c r="AT55"/>
      <c r="AU55" s="3">
        <v>82</v>
      </c>
      <c r="AV55"/>
      <c r="AW55" s="6"/>
      <c r="AY55" s="66">
        <v>0.16666666666666449</v>
      </c>
      <c r="AZ55" s="66">
        <v>1.4E-2</v>
      </c>
      <c r="BA55" s="66">
        <f t="shared" si="3"/>
        <v>1.4E-2</v>
      </c>
      <c r="BB55" s="66" t="str">
        <f t="shared" si="4"/>
        <v>x̅</v>
      </c>
      <c r="DK55" s="9"/>
      <c r="DT55" s="6"/>
      <c r="DU55" s="6"/>
      <c r="DV55" s="6"/>
      <c r="DX55" s="66">
        <v>-0.16666666666666879</v>
      </c>
      <c r="DY55" s="66">
        <v>1.4E-2</v>
      </c>
      <c r="DZ55" s="66">
        <f t="shared" si="5"/>
        <v>1.4E-2</v>
      </c>
      <c r="EA55" s="66" t="str">
        <f t="shared" si="6"/>
        <v>x̅</v>
      </c>
    </row>
    <row r="56" spans="1:131" s="5" customFormat="1" ht="16" x14ac:dyDescent="0.2">
      <c r="A56" s="3">
        <v>81</v>
      </c>
      <c r="B56" s="7"/>
      <c r="F56" s="6"/>
      <c r="G56" s="6"/>
      <c r="J56" s="103">
        <f t="shared" si="2"/>
        <v>2</v>
      </c>
      <c r="K56" s="101" t="s">
        <v>20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K56" s="14" t="s">
        <v>17</v>
      </c>
      <c r="AL56" s="13" t="s">
        <v>95</v>
      </c>
      <c r="AM56" s="12" t="s">
        <v>59</v>
      </c>
      <c r="AN56" s="15" t="s">
        <v>72</v>
      </c>
      <c r="AO56" s="15" t="s">
        <v>134</v>
      </c>
      <c r="AP56" s="15" t="s">
        <v>68</v>
      </c>
      <c r="AQ56" s="15" t="str">
        <f>IF(ISNUMBER(SEARCH("pop",$AL$57)),"raw value","raw CV &lt;&lt;")</f>
        <v>raw CV &lt;&lt;</v>
      </c>
      <c r="AR56" s="15" t="str">
        <f>IF(ISNUMBER(SEARCH("pop",$AL$57)),"z score","&lt;&lt; standardized CV")</f>
        <v>&lt;&lt; standardized CV</v>
      </c>
      <c r="AS56" s="15" t="str">
        <f>IF(ISNUMBER(SEARCH("pop",$AL$57)),"probability of x","&lt;&lt; probability")</f>
        <v>&lt;&lt; probability</v>
      </c>
      <c r="AT56"/>
      <c r="AU56" s="3">
        <v>81</v>
      </c>
      <c r="AV56"/>
      <c r="AW56" s="6"/>
      <c r="AY56" s="66">
        <v>0.33333333333333115</v>
      </c>
      <c r="AZ56" s="66">
        <v>1.4E-2</v>
      </c>
      <c r="BA56" s="66">
        <f t="shared" si="3"/>
        <v>1.4E-2</v>
      </c>
      <c r="BB56" s="66" t="str">
        <f t="shared" si="4"/>
        <v>x̅</v>
      </c>
      <c r="DK56" s="9"/>
      <c r="DT56" s="6"/>
      <c r="DU56" s="6"/>
      <c r="DV56" s="6"/>
      <c r="DX56" s="66">
        <v>0.16666666666666449</v>
      </c>
      <c r="DY56" s="66">
        <v>1.4E-2</v>
      </c>
      <c r="DZ56" s="66">
        <f t="shared" si="5"/>
        <v>1.4E-2</v>
      </c>
      <c r="EA56" s="66" t="str">
        <f t="shared" si="6"/>
        <v>x̅</v>
      </c>
    </row>
    <row r="57" spans="1:131" s="5" customFormat="1" ht="16" x14ac:dyDescent="0.2">
      <c r="A57" s="3">
        <v>78</v>
      </c>
      <c r="B57" s="7"/>
      <c r="D57" s="7"/>
      <c r="E57" s="6"/>
      <c r="F57" s="6"/>
      <c r="G57" s="6"/>
      <c r="J57" s="9"/>
      <c r="K57" s="9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 s="108" t="s">
        <v>96</v>
      </c>
      <c r="AK57" s="20">
        <f>AO38</f>
        <v>30</v>
      </c>
      <c r="AL57" s="93" t="s">
        <v>78</v>
      </c>
      <c r="AM57" s="16" t="s">
        <v>73</v>
      </c>
      <c r="AN57" s="16" t="s">
        <v>86</v>
      </c>
      <c r="AO57" s="17">
        <v>80</v>
      </c>
      <c r="AP57" s="17">
        <f>AP40/SQRT(AK57)</f>
        <v>0.44824049374179142</v>
      </c>
      <c r="AQ57" s="17">
        <f>AR57*AP57+AO57</f>
        <v>79.083245255395084</v>
      </c>
      <c r="AR57" s="18">
        <f>_xlfn.T.INV(AS57,AK57-1)</f>
        <v>-2.0452296421327048</v>
      </c>
      <c r="AS57" s="19">
        <f>AO40/2</f>
        <v>2.5000000000000001E-2</v>
      </c>
      <c r="AT57"/>
      <c r="AU57" s="3">
        <v>83</v>
      </c>
      <c r="AV57"/>
      <c r="AW57" s="6"/>
      <c r="AY57" s="66">
        <v>0.49999999999999789</v>
      </c>
      <c r="AZ57" s="66">
        <v>1.4E-2</v>
      </c>
      <c r="BA57" s="66">
        <f t="shared" si="3"/>
        <v>1.4E-2</v>
      </c>
      <c r="BB57" s="66" t="str">
        <f t="shared" si="4"/>
        <v>x̅</v>
      </c>
      <c r="DK57" s="9"/>
      <c r="DR57" s="10"/>
      <c r="DT57" s="6"/>
      <c r="DU57" s="6"/>
      <c r="DV57" s="6"/>
      <c r="DX57" s="66">
        <v>0.33333333333333115</v>
      </c>
      <c r="DY57" s="66">
        <v>1.4E-2</v>
      </c>
      <c r="DZ57" s="66">
        <f t="shared" si="5"/>
        <v>1.4E-2</v>
      </c>
      <c r="EA57" s="66" t="str">
        <f t="shared" si="6"/>
        <v>x̅</v>
      </c>
    </row>
    <row r="58" spans="1:131" s="5" customFormat="1" ht="16" x14ac:dyDescent="0.2">
      <c r="A58" s="3">
        <v>85</v>
      </c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 s="108" t="s">
        <v>97</v>
      </c>
      <c r="AK58" s="20">
        <f>AK57</f>
        <v>30</v>
      </c>
      <c r="AL58" s="93" t="s">
        <v>78</v>
      </c>
      <c r="AM58" s="16" t="s">
        <v>73</v>
      </c>
      <c r="AN58" s="16" t="s">
        <v>87</v>
      </c>
      <c r="AO58" s="17">
        <f>AO57</f>
        <v>80</v>
      </c>
      <c r="AP58" s="17">
        <f>AP57</f>
        <v>0.44824049374179142</v>
      </c>
      <c r="AQ58" s="17">
        <f>AR58*AP58+AO58</f>
        <v>80.916754744604916</v>
      </c>
      <c r="AR58" s="18">
        <f>_xlfn.T.INV(1-AS58,AK58-1)</f>
        <v>2.0452296421327034</v>
      </c>
      <c r="AS58" s="25">
        <f>AO40/2</f>
        <v>2.5000000000000001E-2</v>
      </c>
      <c r="AT58"/>
      <c r="AU58" s="3">
        <v>80</v>
      </c>
      <c r="AV58"/>
      <c r="AW58" s="6"/>
      <c r="AY58" s="66">
        <v>0.66666666666666441</v>
      </c>
      <c r="AZ58" s="66">
        <v>1.4E-2</v>
      </c>
      <c r="BA58" s="66">
        <f t="shared" si="3"/>
        <v>1.4E-2</v>
      </c>
      <c r="BB58" s="66" t="str">
        <f t="shared" si="4"/>
        <v>x̅</v>
      </c>
      <c r="DK58" s="9"/>
      <c r="DR58" s="10"/>
      <c r="DT58" s="6"/>
      <c r="DU58" s="6"/>
      <c r="DV58" s="6"/>
      <c r="DX58" s="66">
        <v>0.49999999999999789</v>
      </c>
      <c r="DY58" s="66">
        <v>1.4E-2</v>
      </c>
      <c r="DZ58" s="66">
        <f t="shared" si="5"/>
        <v>1.4E-2</v>
      </c>
      <c r="EA58" s="66" t="str">
        <f t="shared" si="6"/>
        <v>x̅</v>
      </c>
    </row>
    <row r="59" spans="1:131" s="5" customFormat="1" ht="16" x14ac:dyDescent="0.2">
      <c r="A59" s="3">
        <v>80</v>
      </c>
      <c r="C59" s="123" t="s">
        <v>99</v>
      </c>
      <c r="F59" s="13" t="s">
        <v>0</v>
      </c>
      <c r="G59" s="13" t="s">
        <v>103</v>
      </c>
      <c r="H59" s="87" t="s">
        <v>104</v>
      </c>
      <c r="I59" s="87" t="s">
        <v>15</v>
      </c>
      <c r="J59" s="88" t="s">
        <v>77</v>
      </c>
      <c r="K59" s="88" t="s">
        <v>16</v>
      </c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 s="107"/>
      <c r="AK59" s="9"/>
      <c r="AL59" s="9"/>
      <c r="AM59" s="9"/>
      <c r="AN59" s="9"/>
      <c r="AO59" s="9"/>
      <c r="AP59" s="9"/>
      <c r="AQ59" s="9"/>
      <c r="AR59" s="9"/>
      <c r="AS59" s="9"/>
      <c r="AT59"/>
      <c r="AU59" s="3">
        <v>81</v>
      </c>
      <c r="AV59"/>
      <c r="AW59" s="6"/>
      <c r="AY59" s="66">
        <v>0.83333333333333093</v>
      </c>
      <c r="AZ59" s="66">
        <v>1.4E-2</v>
      </c>
      <c r="BA59" s="66">
        <f t="shared" si="3"/>
        <v>1.4E-2</v>
      </c>
      <c r="BB59" s="66" t="str">
        <f t="shared" si="4"/>
        <v>x̅</v>
      </c>
      <c r="DK59" s="9"/>
      <c r="DR59" s="10"/>
      <c r="DT59" s="6"/>
      <c r="DU59" s="6"/>
      <c r="DV59" s="6"/>
      <c r="DX59" s="66">
        <v>0.66666666666666441</v>
      </c>
      <c r="DY59" s="66">
        <v>1.4E-2</v>
      </c>
      <c r="DZ59" s="66">
        <f t="shared" si="5"/>
        <v>1.4E-2</v>
      </c>
      <c r="EA59" s="66" t="str">
        <f t="shared" si="6"/>
        <v>x̅</v>
      </c>
    </row>
    <row r="60" spans="1:131" s="5" customFormat="1" ht="16" x14ac:dyDescent="0.2">
      <c r="A60" s="3">
        <v>82</v>
      </c>
      <c r="C60" s="14" t="s">
        <v>17</v>
      </c>
      <c r="D60" s="13" t="s">
        <v>95</v>
      </c>
      <c r="E60" s="12" t="s">
        <v>59</v>
      </c>
      <c r="F60" s="15" t="s">
        <v>72</v>
      </c>
      <c r="G60" s="15" t="s">
        <v>134</v>
      </c>
      <c r="H60" s="15" t="s">
        <v>68</v>
      </c>
      <c r="I60" s="15" t="str">
        <f>IF(ISNUMBER(SEARCH("pop",$D$61)),"raw value","raw CV &lt;&lt;")</f>
        <v>raw CV &lt;&lt;</v>
      </c>
      <c r="J60" s="15" t="str">
        <f>IF(ISNUMBER(SEARCH("pop",$D$61)),"z score","&lt;&lt; standardized CV")</f>
        <v>&lt;&lt; standardized CV</v>
      </c>
      <c r="K60" s="15" t="str">
        <f>IF(ISNUMBER(SEARCH("pop",$D$61)),"probability of x","&lt;&lt; probability")</f>
        <v>&lt;&lt; probability</v>
      </c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 s="95"/>
      <c r="AK60" s="1" t="s">
        <v>100</v>
      </c>
      <c r="AL60" s="9"/>
      <c r="AM60" s="9"/>
      <c r="AN60" s="15" t="s">
        <v>72</v>
      </c>
      <c r="AO60" s="15" t="s">
        <v>134</v>
      </c>
      <c r="AP60" s="15" t="s">
        <v>68</v>
      </c>
      <c r="AQ60" s="15" t="str">
        <f>IF(ISNUMBER(SEARCH("pop",$AL$57)),"value","raw sample mean &gt;&gt;")</f>
        <v>raw sample mean &gt;&gt;</v>
      </c>
      <c r="AR60" s="15" t="str">
        <f>IF(ISNUMBER(SEARCH("pop",$AL$57)),"z score","standardized test stat &gt;&gt;")</f>
        <v>standardized test stat &gt;&gt;</v>
      </c>
      <c r="AS60" s="15" t="str">
        <f>IF(ISNUMBER(SEARCH("pop",$AL$57)),"probability of x","&gt;&gt; probability")</f>
        <v>&gt;&gt; probability</v>
      </c>
      <c r="AT60"/>
      <c r="AU60" s="3">
        <v>82</v>
      </c>
      <c r="AV60"/>
      <c r="AW60" s="6"/>
      <c r="AY60" s="66">
        <v>1.1666666666666643</v>
      </c>
      <c r="AZ60" s="66">
        <v>1.4E-2</v>
      </c>
      <c r="BA60" s="66">
        <f t="shared" si="3"/>
        <v>1.4E-2</v>
      </c>
      <c r="BB60" s="66" t="str">
        <f t="shared" si="4"/>
        <v>x̅</v>
      </c>
      <c r="DK60" s="9"/>
      <c r="DR60" s="10"/>
      <c r="DT60" s="6"/>
      <c r="DU60" s="6"/>
      <c r="DV60" s="6"/>
      <c r="DX60" s="66">
        <v>0.83333333333333093</v>
      </c>
      <c r="DY60" s="66">
        <v>1.4E-2</v>
      </c>
      <c r="DZ60" s="66">
        <f t="shared" si="5"/>
        <v>1.4E-2</v>
      </c>
      <c r="EA60" s="66" t="str">
        <f t="shared" si="6"/>
        <v>x̅</v>
      </c>
    </row>
    <row r="61" spans="1:131" s="5" customFormat="1" ht="16" x14ac:dyDescent="0.2">
      <c r="A61" s="3">
        <v>81</v>
      </c>
      <c r="B61" s="108" t="s">
        <v>96</v>
      </c>
      <c r="C61" s="20">
        <f>G42</f>
        <v>30</v>
      </c>
      <c r="D61" s="93" t="s">
        <v>78</v>
      </c>
      <c r="E61" s="16" t="s">
        <v>73</v>
      </c>
      <c r="F61" s="16" t="s">
        <v>86</v>
      </c>
      <c r="G61" s="17">
        <v>80</v>
      </c>
      <c r="H61" s="17">
        <f>H44/SQRT(C61)</f>
        <v>0.44824049374179142</v>
      </c>
      <c r="I61" s="17">
        <f>J61*H61+G61</f>
        <v>79.083245255395084</v>
      </c>
      <c r="J61" s="18">
        <f>_xlfn.T.INV(K61,C61-1)</f>
        <v>-2.0452296421327048</v>
      </c>
      <c r="K61" s="19">
        <f>G44/2</f>
        <v>2.5000000000000001E-2</v>
      </c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 s="95" t="s">
        <v>98</v>
      </c>
      <c r="AK61" s="20">
        <f>AK57</f>
        <v>30</v>
      </c>
      <c r="AL61" s="93" t="s">
        <v>78</v>
      </c>
      <c r="AM61" s="16" t="s">
        <v>74</v>
      </c>
      <c r="AN61" s="16" t="s">
        <v>21</v>
      </c>
      <c r="AO61" s="17">
        <f>AO57</f>
        <v>80</v>
      </c>
      <c r="AP61" s="17">
        <f>AP57</f>
        <v>0.44824049374179142</v>
      </c>
      <c r="AQ61" s="17">
        <f>AP38</f>
        <v>81.2</v>
      </c>
      <c r="AR61" s="18">
        <f>(AQ61-AO61)/AP61</f>
        <v>2.6771342990070459</v>
      </c>
      <c r="AS61" s="19">
        <f>_xlfn.T.DIST.RT(AR61,AK61-1)</f>
        <v>6.046112395887167E-3</v>
      </c>
      <c r="AT61"/>
      <c r="AU61" s="3">
        <v>79</v>
      </c>
      <c r="AV61"/>
      <c r="AW61" s="6"/>
      <c r="AY61" s="66">
        <v>1.3333333333333313</v>
      </c>
      <c r="AZ61" s="66">
        <v>1.4E-2</v>
      </c>
      <c r="BA61" s="66">
        <f t="shared" si="3"/>
        <v>1.4E-2</v>
      </c>
      <c r="BB61" s="66" t="str">
        <f t="shared" si="4"/>
        <v>x̅</v>
      </c>
      <c r="DK61" s="9"/>
      <c r="DR61" s="10"/>
      <c r="DT61" s="6"/>
      <c r="DU61" s="6"/>
      <c r="DV61" s="6"/>
      <c r="DX61" s="66">
        <v>1.1666666666666643</v>
      </c>
      <c r="DY61" s="66">
        <v>1.4E-2</v>
      </c>
      <c r="DZ61" s="66">
        <f t="shared" si="5"/>
        <v>1.4E-2</v>
      </c>
      <c r="EA61" s="66" t="str">
        <f t="shared" si="6"/>
        <v>x̅</v>
      </c>
    </row>
    <row r="62" spans="1:131" s="5" customFormat="1" ht="16" x14ac:dyDescent="0.2">
      <c r="A62" s="3">
        <v>83</v>
      </c>
      <c r="B62" s="108" t="s">
        <v>97</v>
      </c>
      <c r="C62" s="20">
        <f>C61</f>
        <v>30</v>
      </c>
      <c r="D62" s="93" t="s">
        <v>78</v>
      </c>
      <c r="E62" s="16" t="s">
        <v>73</v>
      </c>
      <c r="F62" s="16" t="s">
        <v>87</v>
      </c>
      <c r="G62" s="17">
        <f>G61</f>
        <v>80</v>
      </c>
      <c r="H62" s="17">
        <f>H61</f>
        <v>0.44824049374179142</v>
      </c>
      <c r="I62" s="17">
        <f>J62*H62+G62</f>
        <v>80.916754744604916</v>
      </c>
      <c r="J62" s="18">
        <f>_xlfn.T.INV(1-K62,C62-1)</f>
        <v>2.0452296421327034</v>
      </c>
      <c r="K62" s="25">
        <f>G44/2</f>
        <v>2.5000000000000001E-2</v>
      </c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 s="11"/>
      <c r="AL62" s="23"/>
      <c r="AM62" s="22"/>
      <c r="AN62" s="22"/>
      <c r="AO62" s="22"/>
      <c r="AP62" s="22"/>
      <c r="AQ62" s="22"/>
      <c r="AR62" s="22"/>
      <c r="AS62" s="22"/>
      <c r="AT62"/>
      <c r="AU62" s="3">
        <v>84</v>
      </c>
      <c r="AV62"/>
      <c r="AW62" s="6"/>
      <c r="AY62" s="66">
        <v>1.4999999999999982</v>
      </c>
      <c r="AZ62" s="66">
        <v>1.4E-2</v>
      </c>
      <c r="BA62" s="66">
        <f t="shared" si="3"/>
        <v>1.4E-2</v>
      </c>
      <c r="BB62" s="66" t="str">
        <f t="shared" si="4"/>
        <v>x̅</v>
      </c>
      <c r="DK62" s="9"/>
      <c r="DR62" s="10"/>
      <c r="DT62" s="6"/>
      <c r="DU62" s="6"/>
      <c r="DV62" s="6"/>
      <c r="DX62" s="66">
        <v>1.3333333333333313</v>
      </c>
      <c r="DY62" s="66">
        <v>1.4E-2</v>
      </c>
      <c r="DZ62" s="66">
        <f t="shared" si="5"/>
        <v>1.4E-2</v>
      </c>
      <c r="EA62" s="66" t="str">
        <f t="shared" si="6"/>
        <v>x̅</v>
      </c>
    </row>
    <row r="63" spans="1:131" s="5" customFormat="1" ht="16" x14ac:dyDescent="0.2">
      <c r="A63" s="3">
        <v>80</v>
      </c>
      <c r="B63" s="107"/>
      <c r="C63" s="9"/>
      <c r="D63" s="9"/>
      <c r="E63" s="9"/>
      <c r="F63" s="9"/>
      <c r="G63" s="9"/>
      <c r="H63" s="9"/>
      <c r="I63" s="9"/>
      <c r="J63" s="9"/>
      <c r="K63" s="9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R63" s="120"/>
      <c r="AS63" s="121"/>
      <c r="AT63"/>
      <c r="AU63" s="3">
        <v>81</v>
      </c>
      <c r="AV63"/>
      <c r="AW63" s="6"/>
      <c r="AY63" s="66">
        <v>1.6666666666666652</v>
      </c>
      <c r="AZ63" s="66">
        <v>1.4E-2</v>
      </c>
      <c r="BA63" s="66">
        <f t="shared" si="3"/>
        <v>1.4E-2</v>
      </c>
      <c r="BB63" s="66" t="str">
        <f t="shared" si="4"/>
        <v>x̅</v>
      </c>
      <c r="DK63" s="9"/>
      <c r="DR63" s="10"/>
      <c r="DT63" s="6"/>
      <c r="DU63" s="6"/>
      <c r="DV63" s="6"/>
      <c r="DX63" s="66">
        <v>1.4999999999999982</v>
      </c>
      <c r="DY63" s="66">
        <v>1.4E-2</v>
      </c>
      <c r="DZ63" s="66">
        <f t="shared" si="5"/>
        <v>1.4E-2</v>
      </c>
      <c r="EA63" s="66" t="str">
        <f t="shared" si="6"/>
        <v>x̅</v>
      </c>
    </row>
    <row r="64" spans="1:131" s="5" customFormat="1" ht="16" x14ac:dyDescent="0.2">
      <c r="A64" s="3">
        <v>81</v>
      </c>
      <c r="B64" s="95"/>
      <c r="C64" s="1" t="s">
        <v>100</v>
      </c>
      <c r="D64" s="9"/>
      <c r="E64" s="9"/>
      <c r="F64" s="15" t="s">
        <v>72</v>
      </c>
      <c r="G64" s="15" t="s">
        <v>134</v>
      </c>
      <c r="H64" s="15" t="s">
        <v>68</v>
      </c>
      <c r="I64" s="15" t="str">
        <f>IF(ISNUMBER(SEARCH("pop",$D$61)),"value","raw sample mean &gt;&gt;")</f>
        <v>raw sample mean &gt;&gt;</v>
      </c>
      <c r="J64" s="15" t="str">
        <f>IF(ISNUMBER(SEARCH("pop",$D$61)),"z score","standardized test stat &gt;&gt;")</f>
        <v>standardized test stat &gt;&gt;</v>
      </c>
      <c r="K64" s="15" t="str">
        <f>IF(ISNUMBER(SEARCH("pop",$D$61)),"probability of x","&gt;&gt; probability")</f>
        <v>&gt;&gt; probability</v>
      </c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L64"/>
      <c r="AM64"/>
      <c r="AN64"/>
      <c r="AO64"/>
      <c r="AP64"/>
      <c r="AQ64"/>
      <c r="AR64"/>
      <c r="AS64"/>
      <c r="AT64"/>
      <c r="AU64" s="3">
        <v>80</v>
      </c>
      <c r="AV64"/>
      <c r="AW64" s="6"/>
      <c r="AY64" s="66">
        <v>1.8333333333333321</v>
      </c>
      <c r="AZ64" s="66">
        <v>1.4E-2</v>
      </c>
      <c r="BA64" s="66">
        <f t="shared" si="3"/>
        <v>1.4E-2</v>
      </c>
      <c r="BB64" s="66" t="str">
        <f t="shared" si="4"/>
        <v>x̅</v>
      </c>
      <c r="DK64" s="9"/>
      <c r="DR64" s="10"/>
      <c r="DT64" s="6"/>
      <c r="DU64" s="6"/>
      <c r="DV64" s="6"/>
      <c r="DX64" s="66">
        <v>1.6666666666666652</v>
      </c>
      <c r="DY64" s="66">
        <v>1.4E-2</v>
      </c>
      <c r="DZ64" s="66">
        <f t="shared" si="5"/>
        <v>1.4E-2</v>
      </c>
      <c r="EA64" s="66" t="str">
        <f t="shared" si="6"/>
        <v>x̅</v>
      </c>
    </row>
    <row r="65" spans="1:131" s="5" customFormat="1" ht="16" x14ac:dyDescent="0.2">
      <c r="A65" s="3">
        <v>82</v>
      </c>
      <c r="B65" s="95" t="s">
        <v>98</v>
      </c>
      <c r="C65" s="20">
        <f>C61</f>
        <v>30</v>
      </c>
      <c r="D65" s="93" t="s">
        <v>78</v>
      </c>
      <c r="E65" s="16" t="s">
        <v>74</v>
      </c>
      <c r="F65" s="16" t="s">
        <v>21</v>
      </c>
      <c r="G65" s="17">
        <f>G61</f>
        <v>80</v>
      </c>
      <c r="H65" s="17">
        <f>H61</f>
        <v>0.44824049374179142</v>
      </c>
      <c r="I65" s="17">
        <f>H42</f>
        <v>81.2</v>
      </c>
      <c r="J65" s="18">
        <f>(I65-G65)/H65</f>
        <v>2.6771342990070459</v>
      </c>
      <c r="K65" s="19">
        <f>_xlfn.T.DIST.RT(J65,C65-1)</f>
        <v>6.046112395887167E-3</v>
      </c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 s="6"/>
      <c r="AY65" s="66">
        <v>2.1666666666666652</v>
      </c>
      <c r="AZ65" s="66">
        <v>1.4E-2</v>
      </c>
      <c r="BA65" s="66">
        <f t="shared" si="3"/>
        <v>1.4E-2</v>
      </c>
      <c r="BB65" s="66" t="str">
        <f t="shared" si="4"/>
        <v>x̅</v>
      </c>
      <c r="DR65" s="10"/>
      <c r="DT65" s="6"/>
      <c r="DU65" s="6"/>
      <c r="DV65" s="6"/>
      <c r="DX65" s="66">
        <v>1.8333333333333321</v>
      </c>
      <c r="DY65" s="66">
        <v>1.4E-2</v>
      </c>
      <c r="DZ65" s="66">
        <f t="shared" si="5"/>
        <v>1.4E-2</v>
      </c>
      <c r="EA65" s="66" t="str">
        <f t="shared" si="6"/>
        <v>x̅</v>
      </c>
    </row>
    <row r="66" spans="1:131" s="22" customFormat="1" ht="16" x14ac:dyDescent="0.2">
      <c r="A66" s="3">
        <v>79</v>
      </c>
      <c r="B66" s="11"/>
      <c r="C66" s="5"/>
      <c r="D66" s="23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 s="21"/>
      <c r="AY66" s="66">
        <v>2.3333333333333313</v>
      </c>
      <c r="AZ66" s="66">
        <v>1.4E-2</v>
      </c>
      <c r="BA66" s="66">
        <f t="shared" si="3"/>
        <v>1.4E-2</v>
      </c>
      <c r="BB66" s="66" t="str">
        <f t="shared" si="4"/>
        <v>x̅</v>
      </c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/>
      <c r="DS66" s="5"/>
      <c r="DT66" s="6"/>
      <c r="DU66" s="6"/>
      <c r="DV66" s="6"/>
      <c r="DW66" s="5"/>
      <c r="DX66" s="66">
        <v>2.1666666666666652</v>
      </c>
      <c r="DY66" s="66">
        <v>1.4E-2</v>
      </c>
      <c r="DZ66" s="66">
        <f t="shared" si="5"/>
        <v>1.4E-2</v>
      </c>
      <c r="EA66" s="66" t="str">
        <f t="shared" si="6"/>
        <v>x̅</v>
      </c>
    </row>
    <row r="67" spans="1:131" s="9" customFormat="1" ht="16" x14ac:dyDescent="0.2">
      <c r="A67" s="3">
        <v>84</v>
      </c>
      <c r="B67" s="5"/>
      <c r="C67" s="5"/>
      <c r="D67" s="5"/>
      <c r="E67" s="5"/>
      <c r="F67" s="5"/>
      <c r="G67" s="5"/>
      <c r="H67" s="5"/>
      <c r="I67" s="5"/>
      <c r="J67" s="120"/>
      <c r="K67" s="121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 s="7"/>
      <c r="AY67" s="66">
        <v>-1.8333333333333366</v>
      </c>
      <c r="AZ67" s="66">
        <v>3.7999999999999999E-2</v>
      </c>
      <c r="BA67" s="66">
        <f t="shared" si="3"/>
        <v>3.7999999999999999E-2</v>
      </c>
      <c r="BB67" s="66" t="str">
        <f t="shared" si="4"/>
        <v>x̅</v>
      </c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/>
      <c r="DS67" s="22"/>
      <c r="DT67" s="21"/>
      <c r="DU67" s="21"/>
      <c r="DV67" s="21"/>
      <c r="DW67" s="22"/>
      <c r="DX67" s="66">
        <v>2.3333333333333313</v>
      </c>
      <c r="DY67" s="66">
        <v>1.4E-2</v>
      </c>
      <c r="DZ67" s="66">
        <f t="shared" si="5"/>
        <v>1.4E-2</v>
      </c>
      <c r="EA67" s="66" t="str">
        <f t="shared" si="6"/>
        <v>x̅</v>
      </c>
    </row>
    <row r="68" spans="1:131" s="9" customFormat="1" ht="16" x14ac:dyDescent="0.2">
      <c r="A68" s="3">
        <v>81</v>
      </c>
      <c r="B68" s="5"/>
      <c r="C68" s="5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 s="7"/>
      <c r="AY68" s="66">
        <v>-1.6666666666666696</v>
      </c>
      <c r="AZ68" s="66">
        <v>3.7999999999999999E-2</v>
      </c>
      <c r="BA68" s="66">
        <f t="shared" si="3"/>
        <v>3.7999999999999999E-2</v>
      </c>
      <c r="BB68" s="66" t="str">
        <f t="shared" si="4"/>
        <v>x̅</v>
      </c>
      <c r="DR68"/>
      <c r="DT68" s="7"/>
      <c r="DU68" s="7"/>
      <c r="DV68" s="7"/>
      <c r="DX68" s="66">
        <v>-1.8333333333333366</v>
      </c>
      <c r="DY68" s="66">
        <v>3.7999999999999999E-2</v>
      </c>
      <c r="DZ68" s="66">
        <f t="shared" si="5"/>
        <v>3.7999999999999999E-2</v>
      </c>
      <c r="EA68" s="66" t="str">
        <f t="shared" si="6"/>
        <v>x̅</v>
      </c>
    </row>
    <row r="69" spans="1:131" s="5" customFormat="1" ht="16" x14ac:dyDescent="0.2">
      <c r="A69" s="3">
        <v>80</v>
      </c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 s="6"/>
      <c r="AY69" s="66">
        <v>-1.5000000000000027</v>
      </c>
      <c r="AZ69" s="66">
        <v>3.7999999999999999E-2</v>
      </c>
      <c r="BA69" s="66">
        <f t="shared" si="3"/>
        <v>3.7999999999999999E-2</v>
      </c>
      <c r="BB69" s="66" t="str">
        <f t="shared" si="4"/>
        <v>x̅</v>
      </c>
      <c r="CZ69" s="9"/>
      <c r="DA69" s="9"/>
      <c r="DB69" s="9"/>
      <c r="DC69" s="9"/>
      <c r="DD69" s="9"/>
      <c r="DE69" s="9"/>
      <c r="DF69" s="9"/>
      <c r="DG69" s="9"/>
      <c r="DH69" s="9"/>
      <c r="DI69" s="9"/>
      <c r="DJ69" s="9"/>
      <c r="DK69" s="9"/>
      <c r="DL69" s="9"/>
      <c r="DM69" s="9"/>
      <c r="DN69" s="9"/>
      <c r="DO69" s="9"/>
      <c r="DP69" s="9"/>
      <c r="DQ69" s="9"/>
      <c r="DR69" s="9"/>
      <c r="DS69" s="9"/>
      <c r="DT69" s="7"/>
      <c r="DU69" s="7"/>
      <c r="DV69" s="7"/>
      <c r="DW69" s="9"/>
      <c r="DX69" s="66">
        <v>-1.6666666666666696</v>
      </c>
      <c r="DY69" s="66">
        <v>3.7999999999999999E-2</v>
      </c>
      <c r="DZ69" s="66">
        <f t="shared" si="5"/>
        <v>3.7999999999999999E-2</v>
      </c>
      <c r="EA69" s="66" t="str">
        <f t="shared" si="6"/>
        <v>x̅</v>
      </c>
    </row>
    <row r="70" spans="1:131" s="22" customFormat="1" ht="16" x14ac:dyDescent="0.2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 s="21"/>
      <c r="AY70" s="66">
        <v>-1.3333333333333357</v>
      </c>
      <c r="AZ70" s="66">
        <v>3.7999999999999999E-2</v>
      </c>
      <c r="BA70" s="66">
        <f t="shared" si="3"/>
        <v>3.7999999999999999E-2</v>
      </c>
      <c r="BB70" s="66" t="str">
        <f t="shared" si="4"/>
        <v>x̅</v>
      </c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10"/>
      <c r="DS70" s="5"/>
      <c r="DT70" s="6"/>
      <c r="DU70" s="6"/>
      <c r="DV70" s="6"/>
      <c r="DW70" s="5"/>
      <c r="DX70" s="66">
        <v>-1.5000000000000027</v>
      </c>
      <c r="DY70" s="66">
        <v>3.7999999999999999E-2</v>
      </c>
      <c r="DZ70" s="66">
        <f t="shared" si="5"/>
        <v>3.7999999999999999E-2</v>
      </c>
      <c r="EA70" s="66" t="str">
        <f t="shared" si="6"/>
        <v>x̅</v>
      </c>
    </row>
    <row r="71" spans="1:131" s="5" customFormat="1" ht="16" x14ac:dyDescent="0.2"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 s="6"/>
      <c r="AY71" s="66">
        <v>-1.1666666666666687</v>
      </c>
      <c r="AZ71" s="66">
        <v>3.7999999999999999E-2</v>
      </c>
      <c r="BA71" s="66">
        <f t="shared" si="3"/>
        <v>3.7999999999999999E-2</v>
      </c>
      <c r="BB71" s="66" t="str">
        <f t="shared" si="4"/>
        <v>x̅</v>
      </c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4"/>
      <c r="DS71" s="22"/>
      <c r="DT71" s="21"/>
      <c r="DU71" s="21"/>
      <c r="DV71" s="21"/>
      <c r="DW71" s="22"/>
      <c r="DX71" s="66">
        <v>-1.3333333333333357</v>
      </c>
      <c r="DY71" s="66">
        <v>3.7999999999999999E-2</v>
      </c>
      <c r="DZ71" s="66">
        <f t="shared" si="5"/>
        <v>3.7999999999999999E-2</v>
      </c>
      <c r="EA71" s="66" t="str">
        <f t="shared" si="6"/>
        <v>x̅</v>
      </c>
    </row>
    <row r="72" spans="1:131" s="5" customFormat="1" ht="25" customHeight="1" x14ac:dyDescent="0.2"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 s="6"/>
      <c r="AY72" s="66">
        <v>-0.83333333333333526</v>
      </c>
      <c r="AZ72" s="66">
        <v>3.7999999999999999E-2</v>
      </c>
      <c r="BA72" s="66">
        <f t="shared" si="3"/>
        <v>3.7999999999999999E-2</v>
      </c>
      <c r="BB72" s="66" t="str">
        <f t="shared" si="4"/>
        <v>x̅</v>
      </c>
      <c r="DK72"/>
      <c r="DL72" s="22"/>
      <c r="DM72" s="22"/>
      <c r="DR72" s="10"/>
      <c r="DT72" s="6"/>
      <c r="DU72" s="6"/>
      <c r="DV72" s="6"/>
      <c r="DX72" s="66">
        <v>-1.1666666666666687</v>
      </c>
      <c r="DY72" s="66">
        <v>3.7999999999999999E-2</v>
      </c>
      <c r="DZ72" s="66">
        <f t="shared" si="5"/>
        <v>3.7999999999999999E-2</v>
      </c>
      <c r="EA72" s="66" t="str">
        <f t="shared" si="6"/>
        <v>x̅</v>
      </c>
    </row>
    <row r="73" spans="1:131" s="5" customFormat="1" ht="32" customHeight="1" x14ac:dyDescent="0.2">
      <c r="AL73"/>
      <c r="AM73"/>
      <c r="AN73"/>
      <c r="AO73"/>
      <c r="AP73"/>
      <c r="AQ73"/>
      <c r="AS73" s="10"/>
      <c r="AU73" s="6"/>
      <c r="AV73" s="6"/>
      <c r="AW73" s="6"/>
      <c r="AY73" s="66">
        <v>-0.66666666666666874</v>
      </c>
      <c r="AZ73" s="66">
        <v>3.7999999999999999E-2</v>
      </c>
      <c r="BA73" s="66">
        <f t="shared" si="3"/>
        <v>3.7999999999999999E-2</v>
      </c>
      <c r="BB73" s="66" t="str">
        <f t="shared" si="4"/>
        <v>x̅</v>
      </c>
      <c r="DK73" s="120"/>
      <c r="DR73" s="10"/>
      <c r="DT73" s="6"/>
      <c r="DU73" s="6"/>
      <c r="DV73" s="6"/>
      <c r="DX73" s="66">
        <v>-0.83333333333333526</v>
      </c>
      <c r="DY73" s="66">
        <v>3.7999999999999999E-2</v>
      </c>
      <c r="DZ73" s="66">
        <f t="shared" si="5"/>
        <v>3.7999999999999999E-2</v>
      </c>
      <c r="EA73" s="66" t="str">
        <f t="shared" si="6"/>
        <v>x̅</v>
      </c>
    </row>
    <row r="74" spans="1:131" s="5" customFormat="1" ht="83" customHeight="1" x14ac:dyDescent="0.2">
      <c r="AL74"/>
      <c r="AM74"/>
      <c r="AN74"/>
      <c r="AO74"/>
      <c r="AP74"/>
      <c r="AQ74"/>
      <c r="AS74" s="10"/>
      <c r="AU74" s="6"/>
      <c r="AV74" s="6"/>
      <c r="AW74" s="6"/>
      <c r="AY74" s="66">
        <v>-0.50000000000000222</v>
      </c>
      <c r="AZ74" s="66">
        <v>3.7999999999999999E-2</v>
      </c>
      <c r="BA74" s="66">
        <f t="shared" si="3"/>
        <v>3.7999999999999999E-2</v>
      </c>
      <c r="BB74" s="66" t="str">
        <f t="shared" si="4"/>
        <v>x̅</v>
      </c>
      <c r="DK74"/>
      <c r="DL74"/>
      <c r="DM74"/>
      <c r="DN74"/>
      <c r="DO74"/>
      <c r="DP74"/>
      <c r="DR74" s="10"/>
      <c r="DT74" s="6"/>
      <c r="DU74" s="6"/>
      <c r="DV74" s="6"/>
      <c r="DX74" s="66">
        <v>-0.66666666666666874</v>
      </c>
      <c r="DY74" s="66">
        <v>3.7999999999999999E-2</v>
      </c>
      <c r="DZ74" s="66">
        <f t="shared" si="5"/>
        <v>3.7999999999999999E-2</v>
      </c>
      <c r="EA74" s="66" t="str">
        <f t="shared" si="6"/>
        <v>x̅</v>
      </c>
    </row>
    <row r="75" spans="1:131" s="5" customFormat="1" ht="95" customHeight="1" x14ac:dyDescent="0.2">
      <c r="AB75" s="6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S75" s="10"/>
      <c r="AU75" s="6"/>
      <c r="AV75" s="6"/>
      <c r="AW75" s="6"/>
      <c r="AY75" s="66">
        <v>-0.33333333333333548</v>
      </c>
      <c r="AZ75" s="66">
        <v>3.7999999999999999E-2</v>
      </c>
      <c r="BA75" s="66">
        <f t="shared" si="3"/>
        <v>3.7999999999999999E-2</v>
      </c>
      <c r="BB75" s="66" t="str">
        <f t="shared" si="4"/>
        <v>x̅</v>
      </c>
      <c r="DK75"/>
      <c r="DL75"/>
      <c r="DM75"/>
      <c r="DN75"/>
      <c r="DO75"/>
      <c r="DP75"/>
      <c r="DR75" s="10"/>
      <c r="DT75" s="6"/>
      <c r="DU75" s="6"/>
      <c r="DV75" s="6"/>
      <c r="DX75" s="66">
        <v>-0.50000000000000222</v>
      </c>
      <c r="DY75" s="66">
        <v>3.7999999999999999E-2</v>
      </c>
      <c r="DZ75" s="66">
        <f t="shared" si="5"/>
        <v>3.7999999999999999E-2</v>
      </c>
      <c r="EA75" s="66" t="str">
        <f t="shared" si="6"/>
        <v>x̅</v>
      </c>
    </row>
    <row r="76" spans="1:131" s="5" customFormat="1" ht="90" customHeight="1" x14ac:dyDescent="0.2">
      <c r="AB76" s="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S76" s="10"/>
      <c r="AU76" s="6"/>
      <c r="AV76" s="6"/>
      <c r="AW76" s="6"/>
      <c r="AY76" s="66">
        <v>-0.16666666666666879</v>
      </c>
      <c r="AZ76" s="66">
        <v>3.7999999999999999E-2</v>
      </c>
      <c r="BA76" s="66">
        <f t="shared" si="3"/>
        <v>3.7999999999999999E-2</v>
      </c>
      <c r="BB76" s="66" t="str">
        <f t="shared" si="4"/>
        <v>x̅</v>
      </c>
      <c r="DA76" s="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R76" s="10"/>
      <c r="DT76" s="6"/>
      <c r="DU76" s="6"/>
      <c r="DV76" s="6"/>
      <c r="DX76" s="66">
        <v>-0.33333333333333548</v>
      </c>
      <c r="DY76" s="66">
        <v>3.7999999999999999E-2</v>
      </c>
      <c r="DZ76" s="66">
        <f t="shared" ref="DZ76:DZ107" si="7">IF($DZ$42="x",DY76,NA())</f>
        <v>3.7999999999999999E-2</v>
      </c>
      <c r="EA76" s="66" t="str">
        <f t="shared" ref="EA76:EA107" si="8">IF($DH$106="","",$DH$106)</f>
        <v>x̅</v>
      </c>
    </row>
    <row r="77" spans="1:131" s="5" customFormat="1" ht="94" customHeight="1" x14ac:dyDescent="0.2">
      <c r="AB77" s="6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S77" s="10"/>
      <c r="AU77" s="6"/>
      <c r="AV77" s="6"/>
      <c r="AW77" s="6"/>
      <c r="AY77" s="66">
        <v>0.16666666666666449</v>
      </c>
      <c r="AZ77" s="66">
        <v>3.7999999999999999E-2</v>
      </c>
      <c r="BA77" s="66">
        <f t="shared" si="3"/>
        <v>3.7999999999999999E-2</v>
      </c>
      <c r="BB77" s="66" t="str">
        <f t="shared" si="4"/>
        <v>x̅</v>
      </c>
      <c r="DA77" s="6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R77" s="10"/>
      <c r="DT77" s="6"/>
      <c r="DU77" s="6"/>
      <c r="DV77" s="6"/>
      <c r="DX77" s="66">
        <v>-0.16666666666666879</v>
      </c>
      <c r="DY77" s="66">
        <v>3.7999999999999999E-2</v>
      </c>
      <c r="DZ77" s="66">
        <f t="shared" si="7"/>
        <v>3.7999999999999999E-2</v>
      </c>
      <c r="EA77" s="66" t="str">
        <f t="shared" si="8"/>
        <v>x̅</v>
      </c>
    </row>
    <row r="78" spans="1:131" s="5" customFormat="1" ht="99" customHeight="1" x14ac:dyDescent="0.2">
      <c r="AB78" s="6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S78" s="10"/>
      <c r="AU78" s="6"/>
      <c r="AV78" s="6"/>
      <c r="AW78" s="6"/>
      <c r="AY78" s="66">
        <v>0.33333333333333115</v>
      </c>
      <c r="AZ78" s="66">
        <v>3.7999999999999999E-2</v>
      </c>
      <c r="BA78" s="66">
        <f t="shared" si="3"/>
        <v>3.7999999999999999E-2</v>
      </c>
      <c r="BB78" s="66" t="str">
        <f t="shared" si="4"/>
        <v>x̅</v>
      </c>
      <c r="DA78" s="6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R78" s="10"/>
      <c r="DT78" s="6"/>
      <c r="DU78" s="6"/>
      <c r="DV78" s="6"/>
      <c r="DX78" s="66">
        <v>0.16666666666666449</v>
      </c>
      <c r="DY78" s="66">
        <v>3.7999999999999999E-2</v>
      </c>
      <c r="DZ78" s="66">
        <f t="shared" si="7"/>
        <v>3.7999999999999999E-2</v>
      </c>
      <c r="EA78" s="66" t="str">
        <f t="shared" si="8"/>
        <v>x̅</v>
      </c>
    </row>
    <row r="79" spans="1:131" s="5" customFormat="1" ht="34" customHeight="1" x14ac:dyDescent="0.2">
      <c r="AB79" s="6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S79" s="10"/>
      <c r="AU79" s="6"/>
      <c r="AV79" s="6"/>
      <c r="AW79" s="6"/>
      <c r="AY79" s="66">
        <v>0.49999999999999789</v>
      </c>
      <c r="AZ79" s="66">
        <v>3.7999999999999999E-2</v>
      </c>
      <c r="BA79" s="66">
        <f t="shared" si="3"/>
        <v>3.7999999999999999E-2</v>
      </c>
      <c r="BB79" s="66" t="str">
        <f t="shared" si="4"/>
        <v>x̅</v>
      </c>
      <c r="DA79" s="6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R79" s="10"/>
      <c r="DT79" s="6"/>
      <c r="DU79" s="6"/>
      <c r="DV79" s="6"/>
      <c r="DX79" s="66">
        <v>0.33333333333333115</v>
      </c>
      <c r="DY79" s="66">
        <v>3.7999999999999999E-2</v>
      </c>
      <c r="DZ79" s="66">
        <f t="shared" si="7"/>
        <v>3.7999999999999999E-2</v>
      </c>
      <c r="EA79" s="66" t="str">
        <f t="shared" si="8"/>
        <v>x̅</v>
      </c>
    </row>
    <row r="80" spans="1:131" s="5" customFormat="1" ht="16" x14ac:dyDescent="0.2">
      <c r="AB80" s="6"/>
      <c r="AD80" s="7"/>
      <c r="AI80" s="7"/>
      <c r="AL80"/>
      <c r="AM80"/>
      <c r="AN80"/>
      <c r="AO80"/>
      <c r="AP80"/>
      <c r="AQ80"/>
      <c r="AS80" s="10"/>
      <c r="AU80" s="6"/>
      <c r="AV80" s="6"/>
      <c r="AW80" s="6"/>
      <c r="AY80" s="66">
        <v>0.66666666666666441</v>
      </c>
      <c r="AZ80" s="66">
        <v>3.7999999999999999E-2</v>
      </c>
      <c r="BA80" s="66">
        <f t="shared" si="3"/>
        <v>3.7999999999999999E-2</v>
      </c>
      <c r="BB80" s="66" t="str">
        <f t="shared" si="4"/>
        <v>x̅</v>
      </c>
      <c r="DA80" s="6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R80" s="10"/>
      <c r="DT80" s="6"/>
      <c r="DU80" s="6"/>
      <c r="DV80" s="6"/>
      <c r="DX80" s="66">
        <v>0.49999999999999789</v>
      </c>
      <c r="DY80" s="66">
        <v>3.7999999999999999E-2</v>
      </c>
      <c r="DZ80" s="66">
        <f t="shared" si="7"/>
        <v>3.7999999999999999E-2</v>
      </c>
      <c r="EA80" s="66" t="str">
        <f t="shared" si="8"/>
        <v>x̅</v>
      </c>
    </row>
    <row r="81" spans="27:131" s="5" customFormat="1" ht="16" x14ac:dyDescent="0.2">
      <c r="AB81" s="6"/>
      <c r="AS81" s="10"/>
      <c r="AU81" s="6"/>
      <c r="AV81" s="6"/>
      <c r="AW81" s="6"/>
      <c r="AY81" s="66">
        <v>0.83333333333333093</v>
      </c>
      <c r="AZ81" s="66">
        <v>3.7999999999999999E-2</v>
      </c>
      <c r="BA81" s="66">
        <f t="shared" si="3"/>
        <v>3.7999999999999999E-2</v>
      </c>
      <c r="BB81" s="66" t="str">
        <f t="shared" si="4"/>
        <v>x̅</v>
      </c>
      <c r="DA81" s="6"/>
      <c r="DC81" s="7"/>
      <c r="DH81" s="7"/>
      <c r="DK81"/>
      <c r="DL81"/>
      <c r="DM81"/>
      <c r="DN81"/>
      <c r="DO81"/>
      <c r="DP81"/>
      <c r="DR81" s="10"/>
      <c r="DT81" s="6"/>
      <c r="DU81" s="6"/>
      <c r="DV81" s="6"/>
      <c r="DX81" s="66">
        <v>0.66666666666666441</v>
      </c>
      <c r="DY81" s="66">
        <v>3.7999999999999999E-2</v>
      </c>
      <c r="DZ81" s="66">
        <f t="shared" si="7"/>
        <v>3.7999999999999999E-2</v>
      </c>
      <c r="EA81" s="66" t="str">
        <f t="shared" si="8"/>
        <v>x̅</v>
      </c>
    </row>
    <row r="82" spans="27:131" s="5" customFormat="1" ht="16" x14ac:dyDescent="0.2">
      <c r="AB82" s="6"/>
      <c r="AF82" s="6"/>
      <c r="AS82" s="10"/>
      <c r="AU82" s="6"/>
      <c r="AV82" s="6"/>
      <c r="AW82" s="6"/>
      <c r="AY82" s="66">
        <v>1.1666666666666643</v>
      </c>
      <c r="AZ82" s="66">
        <v>3.7999999999999999E-2</v>
      </c>
      <c r="BA82" s="66">
        <f t="shared" si="3"/>
        <v>3.7999999999999999E-2</v>
      </c>
      <c r="BB82" s="66" t="str">
        <f t="shared" si="4"/>
        <v>x̅</v>
      </c>
      <c r="DA82" s="6"/>
      <c r="DR82" s="10"/>
      <c r="DT82" s="6"/>
      <c r="DU82" s="6"/>
      <c r="DV82" s="6"/>
      <c r="DX82" s="66">
        <v>0.83333333333333093</v>
      </c>
      <c r="DY82" s="66">
        <v>3.7999999999999999E-2</v>
      </c>
      <c r="DZ82" s="66">
        <f t="shared" si="7"/>
        <v>3.7999999999999999E-2</v>
      </c>
      <c r="EA82" s="66" t="str">
        <f t="shared" si="8"/>
        <v>x̅</v>
      </c>
    </row>
    <row r="83" spans="27:131" s="5" customFormat="1" ht="16" x14ac:dyDescent="0.2">
      <c r="AB83" s="6"/>
      <c r="AS83" s="10"/>
      <c r="AU83" s="6"/>
      <c r="AV83" s="6"/>
      <c r="AW83" s="6"/>
      <c r="AY83" s="66">
        <v>1.3333333333333313</v>
      </c>
      <c r="AZ83" s="66">
        <v>3.7999999999999999E-2</v>
      </c>
      <c r="BA83" s="66">
        <f t="shared" si="3"/>
        <v>3.7999999999999999E-2</v>
      </c>
      <c r="BB83" s="66" t="str">
        <f t="shared" si="4"/>
        <v>x̅</v>
      </c>
      <c r="DA83" s="6"/>
      <c r="DE83" s="6"/>
      <c r="DR83" s="10"/>
      <c r="DT83" s="6"/>
      <c r="DU83" s="6"/>
      <c r="DV83" s="6"/>
      <c r="DX83" s="66">
        <v>1.1666666666666643</v>
      </c>
      <c r="DY83" s="66">
        <v>3.7999999999999999E-2</v>
      </c>
      <c r="DZ83" s="66">
        <f t="shared" si="7"/>
        <v>3.7999999999999999E-2</v>
      </c>
      <c r="EA83" s="66" t="str">
        <f t="shared" si="8"/>
        <v>x̅</v>
      </c>
    </row>
    <row r="84" spans="27:131" s="5" customFormat="1" ht="17" thickBot="1" x14ac:dyDescent="0.25">
      <c r="AB84" s="6"/>
      <c r="AS84" s="10"/>
      <c r="AU84" s="6"/>
      <c r="AV84" s="6"/>
      <c r="AW84" s="6"/>
      <c r="AY84" s="66">
        <v>1.4999999999999982</v>
      </c>
      <c r="AZ84" s="66">
        <v>3.7999999999999999E-2</v>
      </c>
      <c r="BA84" s="66">
        <f t="shared" si="3"/>
        <v>3.7999999999999999E-2</v>
      </c>
      <c r="BB84" s="66" t="str">
        <f t="shared" si="4"/>
        <v>x̅</v>
      </c>
      <c r="DA84" s="6"/>
      <c r="DR84" s="10"/>
      <c r="DT84" s="6"/>
      <c r="DU84" s="6"/>
      <c r="DV84" s="6"/>
      <c r="DX84" s="66">
        <v>1.3333333333333313</v>
      </c>
      <c r="DY84" s="66">
        <v>3.7999999999999999E-2</v>
      </c>
      <c r="DZ84" s="66">
        <f t="shared" si="7"/>
        <v>3.7999999999999999E-2</v>
      </c>
      <c r="EA84" s="66" t="str">
        <f t="shared" si="8"/>
        <v>x̅</v>
      </c>
    </row>
    <row r="85" spans="27:131" s="5" customFormat="1" ht="17" thickBot="1" x14ac:dyDescent="0.25">
      <c r="AB85" s="109"/>
      <c r="AC85" s="110"/>
      <c r="AD85" s="111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2"/>
      <c r="AP85" s="30"/>
      <c r="AQ85" s="30"/>
      <c r="AR85" s="30"/>
      <c r="AS85" s="30"/>
      <c r="AT85" s="31"/>
      <c r="AU85" s="26"/>
      <c r="AV85" s="26"/>
      <c r="AW85" s="26"/>
      <c r="AX85" s="30"/>
      <c r="AY85" s="66">
        <v>1.6666666666666652</v>
      </c>
      <c r="AZ85" s="66">
        <v>3.7999999999999999E-2</v>
      </c>
      <c r="BA85" s="66">
        <f t="shared" si="3"/>
        <v>3.7999999999999999E-2</v>
      </c>
      <c r="BB85" s="66" t="str">
        <f t="shared" si="4"/>
        <v>x̅</v>
      </c>
      <c r="DA85" s="6"/>
      <c r="DR85" s="10"/>
      <c r="DT85" s="6"/>
      <c r="DU85" s="6"/>
      <c r="DV85" s="6"/>
      <c r="DX85" s="66">
        <v>1.4999999999999982</v>
      </c>
      <c r="DY85" s="66">
        <v>3.7999999999999999E-2</v>
      </c>
      <c r="DZ85" s="66">
        <f t="shared" si="7"/>
        <v>3.7999999999999999E-2</v>
      </c>
      <c r="EA85" s="66" t="str">
        <f t="shared" si="8"/>
        <v>x̅</v>
      </c>
    </row>
    <row r="86" spans="27:131" ht="16" x14ac:dyDescent="0.2">
      <c r="AA86"/>
      <c r="AB86" s="113"/>
      <c r="AC86" s="129" t="s">
        <v>22</v>
      </c>
      <c r="AD86" s="8"/>
      <c r="AE86" s="66"/>
      <c r="AF86" s="26" t="str">
        <f t="shared" ref="AF86:AK86" si="9">F25</f>
        <v>shading</v>
      </c>
      <c r="AG86" s="26" t="str">
        <f t="shared" si="9"/>
        <v>hypothesized mean</v>
      </c>
      <c r="AH86" s="26" t="str">
        <f t="shared" si="9"/>
        <v>expected variability</v>
      </c>
      <c r="AI86" s="26" t="str">
        <f t="shared" si="9"/>
        <v>raw CV &lt;&lt;</v>
      </c>
      <c r="AJ86" s="26" t="str">
        <f t="shared" si="9"/>
        <v>&lt;&lt; standardized CV</v>
      </c>
      <c r="AK86" s="26" t="str">
        <f t="shared" si="9"/>
        <v>&lt;&lt; probability</v>
      </c>
      <c r="AL86" s="30"/>
      <c r="AM86" s="127" t="s">
        <v>106</v>
      </c>
      <c r="AN86" s="128">
        <f>H12</f>
        <v>0.91675474460491091</v>
      </c>
      <c r="AO86" s="114"/>
      <c r="AP86" s="8"/>
      <c r="AQ86" s="30"/>
      <c r="AR86" s="30"/>
      <c r="AS86" s="31"/>
      <c r="AT86" s="30"/>
      <c r="AU86" s="26" t="s">
        <v>25</v>
      </c>
      <c r="AV86" s="66" t="s">
        <v>26</v>
      </c>
      <c r="AW86" s="26" t="s">
        <v>81</v>
      </c>
      <c r="AX86" s="30"/>
      <c r="AY86" s="66">
        <v>1.8333333333333321</v>
      </c>
      <c r="AZ86" s="66">
        <v>3.7999999999999999E-2</v>
      </c>
      <c r="BA86" s="66">
        <f t="shared" si="3"/>
        <v>3.7999999999999999E-2</v>
      </c>
      <c r="BB86" s="66" t="str">
        <f t="shared" si="4"/>
        <v>x̅</v>
      </c>
      <c r="CZ86" s="5"/>
      <c r="DA86" s="109"/>
      <c r="DB86" s="110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2"/>
      <c r="DO86" s="30"/>
      <c r="DP86" s="30"/>
      <c r="DQ86" s="30"/>
      <c r="DR86" s="30"/>
      <c r="DS86" s="31"/>
      <c r="DT86" s="26"/>
      <c r="DU86" s="26"/>
      <c r="DV86" s="26"/>
      <c r="DW86" s="30"/>
      <c r="DX86" s="66">
        <v>1.6666666666666652</v>
      </c>
      <c r="DY86" s="66">
        <v>3.7999999999999999E-2</v>
      </c>
      <c r="DZ86" s="66">
        <f t="shared" si="7"/>
        <v>3.7999999999999999E-2</v>
      </c>
      <c r="EA86" s="66" t="str">
        <f t="shared" si="8"/>
        <v>x̅</v>
      </c>
    </row>
    <row r="87" spans="27:131" ht="16" x14ac:dyDescent="0.2">
      <c r="AA87"/>
      <c r="AB87" s="113"/>
      <c r="AC87" s="28" t="s">
        <v>17</v>
      </c>
      <c r="AD87" s="27" t="s">
        <v>13</v>
      </c>
      <c r="AE87" s="27" t="s">
        <v>23</v>
      </c>
      <c r="AF87" s="27" t="s">
        <v>0</v>
      </c>
      <c r="AG87" s="28" t="s">
        <v>14</v>
      </c>
      <c r="AH87" s="29" t="str">
        <f>H24</f>
        <v>SE = σ̂(x̅) = s/√n</v>
      </c>
      <c r="AI87" s="29" t="str">
        <f>I24</f>
        <v>x̅</v>
      </c>
      <c r="AJ87" s="28" t="str">
        <f>J24</f>
        <v>t score</v>
      </c>
      <c r="AK87" s="28" t="str">
        <f>K24</f>
        <v>P(x̅)</v>
      </c>
      <c r="AL87" s="8"/>
      <c r="AM87" s="127" t="s">
        <v>4</v>
      </c>
      <c r="AN87" s="128">
        <f>H13</f>
        <v>80.283245255395087</v>
      </c>
      <c r="AO87" s="114"/>
      <c r="AP87" s="8"/>
      <c r="AQ87" s="30" t="s">
        <v>85</v>
      </c>
      <c r="AR87" s="30"/>
      <c r="AS87" s="30"/>
      <c r="AT87" s="30"/>
      <c r="AU87" s="29" t="str">
        <f>AN102</f>
        <v>x</v>
      </c>
      <c r="AV87" s="99" t="s">
        <v>1</v>
      </c>
      <c r="AW87" s="29" t="str">
        <f>AN102</f>
        <v>x</v>
      </c>
      <c r="AX87" s="30"/>
      <c r="AY87" s="66">
        <v>-1.8333333333333366</v>
      </c>
      <c r="AZ87" s="66">
        <v>6.2000000000000006E-2</v>
      </c>
      <c r="BA87" s="66">
        <f t="shared" si="3"/>
        <v>6.2000000000000006E-2</v>
      </c>
      <c r="BB87" s="66" t="str">
        <f t="shared" si="4"/>
        <v>x̅</v>
      </c>
      <c r="DA87" s="113"/>
      <c r="DB87" s="129" t="s">
        <v>22</v>
      </c>
      <c r="DC87" s="8"/>
      <c r="DD87" s="66"/>
      <c r="DE87" s="26" t="str">
        <f>'SCORECHART (2)'!AN26</f>
        <v>shading</v>
      </c>
      <c r="DF87" s="26" t="str">
        <f>'SCORECHART (2)'!AO26</f>
        <v>hypothesized mean</v>
      </c>
      <c r="DG87" s="26" t="str">
        <f>'SCORECHART (2)'!AP26</f>
        <v>expected variability</v>
      </c>
      <c r="DH87" s="26" t="str">
        <f>'SCORECHART (2)'!AQ26</f>
        <v>raw CV &lt;&lt;</v>
      </c>
      <c r="DI87" s="26" t="str">
        <f>'SCORECHART (2)'!AR26</f>
        <v>&lt;&lt; standardized CV</v>
      </c>
      <c r="DJ87" s="26" t="str">
        <f>'SCORECHART (2)'!AS26</f>
        <v>&lt;&lt; probability</v>
      </c>
      <c r="DK87" s="30"/>
      <c r="DL87" s="127" t="s">
        <v>106</v>
      </c>
      <c r="DM87" s="128">
        <f>'SCORECHART (2)'!AP13</f>
        <v>0.91675474460491091</v>
      </c>
      <c r="DN87" s="114"/>
      <c r="DO87" s="8"/>
      <c r="DP87" s="30"/>
      <c r="DQ87" s="30"/>
      <c r="DR87" s="31"/>
      <c r="DS87" s="30"/>
      <c r="DT87" s="26" t="s">
        <v>25</v>
      </c>
      <c r="DU87" s="66" t="s">
        <v>26</v>
      </c>
      <c r="DV87" s="26" t="s">
        <v>81</v>
      </c>
      <c r="DW87" s="30"/>
      <c r="DX87" s="66">
        <v>1.8333333333333321</v>
      </c>
      <c r="DY87" s="66">
        <v>3.7999999999999999E-2</v>
      </c>
      <c r="DZ87" s="66">
        <f t="shared" si="7"/>
        <v>3.7999999999999999E-2</v>
      </c>
      <c r="EA87" s="66" t="str">
        <f t="shared" si="8"/>
        <v>x̅</v>
      </c>
    </row>
    <row r="88" spans="27:131" ht="17" x14ac:dyDescent="0.2">
      <c r="AA88"/>
      <c r="AB88" s="113"/>
      <c r="AC88" s="32">
        <f t="shared" ref="AC88:AK89" si="10">C26</f>
        <v>30</v>
      </c>
      <c r="AD88" s="32" t="str">
        <f t="shared" si="10"/>
        <v>T x̅</v>
      </c>
      <c r="AE88" s="32" t="str">
        <f t="shared" si="10"/>
        <v>critical value x̅</v>
      </c>
      <c r="AF88" s="32" t="str">
        <f t="shared" si="10"/>
        <v>two left</v>
      </c>
      <c r="AG88" s="36">
        <f t="shared" si="10"/>
        <v>80</v>
      </c>
      <c r="AH88" s="84">
        <f t="shared" si="10"/>
        <v>0.44824049374179142</v>
      </c>
      <c r="AI88" s="36">
        <f t="shared" si="10"/>
        <v>79.083245255395084</v>
      </c>
      <c r="AJ88" s="33">
        <f t="shared" si="10"/>
        <v>-2.0452296421327048</v>
      </c>
      <c r="AK88" s="34">
        <f t="shared" si="10"/>
        <v>2.5000000000000001E-2</v>
      </c>
      <c r="AL88" s="8"/>
      <c r="AM88" s="127" t="s">
        <v>5</v>
      </c>
      <c r="AN88" s="128">
        <f>H14</f>
        <v>82.116754744604918</v>
      </c>
      <c r="AO88" s="114"/>
      <c r="AP88" s="8"/>
      <c r="AQ88" s="30"/>
      <c r="AR88" s="30"/>
      <c r="AS88" s="35" t="s">
        <v>27</v>
      </c>
      <c r="AT88" s="64" t="s">
        <v>76</v>
      </c>
      <c r="AU88" s="64" t="str">
        <f>AD106&amp;" "&amp;AU86</f>
        <v>T x̅ X1</v>
      </c>
      <c r="AV88" s="64" t="str">
        <f>AD107&amp;" "&amp;AV86</f>
        <v>T x̅ X2</v>
      </c>
      <c r="AW88" s="64" t="str">
        <f>AD110&amp;" "&amp;AW86</f>
        <v>T x̅ X3</v>
      </c>
      <c r="AX88" s="30"/>
      <c r="AY88" s="66">
        <v>-1.6666666666666696</v>
      </c>
      <c r="AZ88" s="66">
        <v>6.2000000000000006E-2</v>
      </c>
      <c r="BA88" s="66">
        <f t="shared" si="3"/>
        <v>6.2000000000000006E-2</v>
      </c>
      <c r="BB88" s="66" t="str">
        <f t="shared" si="4"/>
        <v>x̅</v>
      </c>
      <c r="DA88" s="113"/>
      <c r="DB88" s="28" t="s">
        <v>17</v>
      </c>
      <c r="DC88" s="27" t="s">
        <v>13</v>
      </c>
      <c r="DD88" s="27" t="s">
        <v>23</v>
      </c>
      <c r="DE88" s="27" t="s">
        <v>0</v>
      </c>
      <c r="DF88" s="28" t="s">
        <v>14</v>
      </c>
      <c r="DG88" s="29" t="str">
        <f>'SCORECHART (2)'!AP25</f>
        <v>SE = σ̂(x̅) = s/√n</v>
      </c>
      <c r="DH88" s="29" t="str">
        <f>'SCORECHART (2)'!AQ25</f>
        <v>x̅</v>
      </c>
      <c r="DI88" s="28" t="str">
        <f>'SCORECHART (2)'!AR25</f>
        <v>t score</v>
      </c>
      <c r="DJ88" s="28" t="str">
        <f>'SCORECHART (2)'!AS25</f>
        <v>P(x̅)</v>
      </c>
      <c r="DK88" s="8"/>
      <c r="DL88" s="127" t="s">
        <v>4</v>
      </c>
      <c r="DM88" s="128">
        <f>'SCORECHART (2)'!AP14</f>
        <v>80.283245255395087</v>
      </c>
      <c r="DN88" s="114"/>
      <c r="DO88" s="8"/>
      <c r="DP88" s="30" t="s">
        <v>85</v>
      </c>
      <c r="DQ88" s="30"/>
      <c r="DR88" s="30"/>
      <c r="DS88" s="30"/>
      <c r="DT88" s="29" t="str">
        <f>DM103</f>
        <v>x</v>
      </c>
      <c r="DU88" s="99" t="s">
        <v>1</v>
      </c>
      <c r="DV88" s="29" t="str">
        <f>DM103</f>
        <v>x</v>
      </c>
      <c r="DW88" s="30"/>
      <c r="DX88" s="66">
        <v>-1.8333333333333366</v>
      </c>
      <c r="DY88" s="66">
        <v>6.2000000000000006E-2</v>
      </c>
      <c r="DZ88" s="66">
        <f t="shared" si="7"/>
        <v>6.2000000000000006E-2</v>
      </c>
      <c r="EA88" s="66" t="str">
        <f t="shared" si="8"/>
        <v>x̅</v>
      </c>
    </row>
    <row r="89" spans="27:131" ht="17" x14ac:dyDescent="0.2">
      <c r="AA89"/>
      <c r="AB89" s="113"/>
      <c r="AC89" s="32">
        <f t="shared" si="10"/>
        <v>30</v>
      </c>
      <c r="AD89" s="32" t="str">
        <f t="shared" si="10"/>
        <v>T x̅</v>
      </c>
      <c r="AE89" s="32" t="str">
        <f t="shared" si="10"/>
        <v>critical value x̅</v>
      </c>
      <c r="AF89" s="32" t="str">
        <f t="shared" si="10"/>
        <v>two right</v>
      </c>
      <c r="AG89" s="36">
        <f t="shared" si="10"/>
        <v>80</v>
      </c>
      <c r="AH89" s="84">
        <f t="shared" si="10"/>
        <v>0.44824049374179142</v>
      </c>
      <c r="AI89" s="36">
        <f t="shared" si="10"/>
        <v>80.916754744604916</v>
      </c>
      <c r="AJ89" s="33">
        <f t="shared" si="10"/>
        <v>2.0452296421327034</v>
      </c>
      <c r="AK89" s="34">
        <f t="shared" si="10"/>
        <v>2.5000000000000001E-2</v>
      </c>
      <c r="AL89" s="30"/>
      <c r="AM89" s="8"/>
      <c r="AN89" s="8"/>
      <c r="AO89" s="114"/>
      <c r="AP89" s="8"/>
      <c r="AQ89" s="40" t="s">
        <v>30</v>
      </c>
      <c r="AR89" s="40">
        <f>AE160-AE154</f>
        <v>6</v>
      </c>
      <c r="AS89" s="38">
        <f>AE154</f>
        <v>-3</v>
      </c>
      <c r="AT89" s="78">
        <f>IF(
    LEFT($AD$106,1) ="T",
    _xlfn.T.DIST(AS89, $AC$106-1, FALSE),
    _xlfn.NORM.S.DIST(AS89, FALSE)
)</f>
        <v>6.8609287304041465E-3</v>
      </c>
      <c r="AU89" s="78" cm="1">
        <f t="array" ref="AU89">_xlfn.IFS(
    FALSE, N("Check if X1 shading is ON"),
    $AU$87&lt;&gt;"x", NA(),
    FALSE, N("Check if case is 'LEFT' and x axis value less than z score"),
    AND($AF$106 = "LEFT", $AS89 &lt; IF($AJ$106="", 0, $AJ$106)), $AT89,
    FALSE, N("Check if case is 'RIGHT' and x axis value greater than z score"),
    AND($AF$106 = "RIGHT", $AS89 &gt; IF($AJ$106="", 0, $AJ$106)), $AT89,
    FALSE, N("Default case: Return NA()"),
    TRUE, NA()
)</f>
        <v>6.8609287304041465E-3</v>
      </c>
      <c r="AV89" s="78" t="e" cm="1">
        <f t="array" ref="AV89">_xlfn.IFS(
    FALSE, N("Check if X1 shading is ON"),
    $AU$87&lt;&gt;"x", NA(),
    FALSE, N("Check if case is 'LEFT' and x axis value less than z score"),
    AND($AF$107 = "LEFT", $AS89 &lt; IF($AJ$107="", 0, $AJ$107)), $AT89,
    FALSE, N("Check if case is 'RIGHT' and x axis value greater than z score"),
    AND($AF$107 = "RIGHT", $AS89 &gt; IF($AJ$107="", 0, $AJ$107)), $AT89,
    FALSE, N("Default case: Return NA()"),
    TRUE, NA()
)</f>
        <v>#N/A</v>
      </c>
      <c r="AW89" s="78" t="e" cm="1">
        <f t="array" ref="AW89">_xlfn.IFS(
    FALSE, N("Check if X1 shading is ON"),
    $AW$87&lt;&gt;"x", NA(),
    FALSE, N("Check if case is 'LEFT' and x axis value less than z score"),
    AND($AF$110 = "LEFT", $AS89 &lt; IF($AJ$110="", 0, $AJ$110)), $AT89,
    FALSE, N("Check if case is 'RIGHT' and x axis value greater than z score"),
    AND($AF$110 = "RIGHT", $AS89 &gt; IF($AJ$110="", 0, $AJ$110)), $AT89,
    FALSE, N("Check if case is 'TWO' and both directions"),
    AND(
        $AF$110 = "TWO",
        OR($AS89 &lt; -ABS($AJ$110), $AS89 &gt; ABS($AJ$110))
    ), $AT89,
    FALSE, N("Default case: Return NA()"),
    TRUE, NA()
)</f>
        <v>#N/A</v>
      </c>
      <c r="AX89" s="30"/>
      <c r="AY89" s="66">
        <v>-1.5000000000000027</v>
      </c>
      <c r="AZ89" s="66">
        <v>6.2000000000000006E-2</v>
      </c>
      <c r="BA89" s="66">
        <f t="shared" si="3"/>
        <v>6.2000000000000006E-2</v>
      </c>
      <c r="BB89" s="66" t="str">
        <f t="shared" si="4"/>
        <v>x̅</v>
      </c>
      <c r="DA89" s="113"/>
      <c r="DB89" s="32">
        <f>'SCORECHART (2)'!AK27</f>
        <v>30</v>
      </c>
      <c r="DC89" s="32" t="str">
        <f>'SCORECHART (2)'!AL27</f>
        <v>T x̅</v>
      </c>
      <c r="DD89" s="32" t="str">
        <f>'SCORECHART (2)'!AM27</f>
        <v>critical value x̅</v>
      </c>
      <c r="DE89" s="32" t="str">
        <f>'SCORECHART (2)'!AN27</f>
        <v>two left</v>
      </c>
      <c r="DF89" s="36">
        <f>'SCORECHART (2)'!AO27</f>
        <v>80</v>
      </c>
      <c r="DG89" s="84">
        <f>'SCORECHART (2)'!AP27</f>
        <v>0.44824049374179142</v>
      </c>
      <c r="DH89" s="36">
        <f>'SCORECHART (2)'!AQ27</f>
        <v>79.083245255395084</v>
      </c>
      <c r="DI89" s="33">
        <f>'SCORECHART (2)'!AR27</f>
        <v>-2.0452296421327048</v>
      </c>
      <c r="DJ89" s="34">
        <f>'SCORECHART (2)'!AS27</f>
        <v>2.5000000000000001E-2</v>
      </c>
      <c r="DK89" s="8"/>
      <c r="DL89" s="127" t="s">
        <v>5</v>
      </c>
      <c r="DM89" s="128">
        <f>'SCORECHART (2)'!AP15</f>
        <v>82.116754744604918</v>
      </c>
      <c r="DN89" s="114"/>
      <c r="DO89" s="8"/>
      <c r="DP89" s="30"/>
      <c r="DQ89" s="30"/>
      <c r="DR89" s="35" t="s">
        <v>27</v>
      </c>
      <c r="DS89" s="64" t="s">
        <v>76</v>
      </c>
      <c r="DT89" s="64" t="str">
        <f>DC107&amp;" "&amp;DT87</f>
        <v>T x̅ X1</v>
      </c>
      <c r="DU89" s="64" t="str">
        <f>DC108&amp;" "&amp;DU87</f>
        <v>T x̅ X2</v>
      </c>
      <c r="DV89" s="64" t="str">
        <f>DC111&amp;" "&amp;DV87</f>
        <v>T x̅ X3</v>
      </c>
      <c r="DW89" s="30"/>
      <c r="DX89" s="66">
        <v>-1.6666666666666696</v>
      </c>
      <c r="DY89" s="66">
        <v>6.2000000000000006E-2</v>
      </c>
      <c r="DZ89" s="66">
        <f t="shared" si="7"/>
        <v>6.2000000000000006E-2</v>
      </c>
      <c r="EA89" s="66" t="str">
        <f t="shared" si="8"/>
        <v>x̅</v>
      </c>
    </row>
    <row r="90" spans="27:131" ht="18" customHeight="1" x14ac:dyDescent="0.2">
      <c r="AA90"/>
      <c r="AB90" s="113"/>
      <c r="AC90" s="26"/>
      <c r="AD90" s="26"/>
      <c r="AE90" s="26"/>
      <c r="AF90" s="26"/>
      <c r="AG90" s="37"/>
      <c r="AH90" s="8"/>
      <c r="AI90" s="8"/>
      <c r="AJ90" s="8"/>
      <c r="AK90" s="8"/>
      <c r="AL90" s="30"/>
      <c r="AM90" s="8"/>
      <c r="AN90" s="8"/>
      <c r="AO90" s="114"/>
      <c r="AP90" s="8"/>
      <c r="AQ90" s="40" t="s">
        <v>32</v>
      </c>
      <c r="AR90" s="40">
        <v>144</v>
      </c>
      <c r="AS90" s="38">
        <f t="shared" ref="AS90:AS153" si="11">AS89+$AR$91</f>
        <v>-2.9583333333333335</v>
      </c>
      <c r="AT90" s="78">
        <f t="shared" ref="AT90:AT153" si="12">IF(
    LEFT($AD$106,1) ="T",
    _xlfn.T.DIST(AS90, $AC$106-1, FALSE),
    _xlfn.NORM.S.DIST(AS90, FALSE)
)</f>
        <v>7.5697742616042795E-3</v>
      </c>
      <c r="AU90" s="78" cm="1">
        <f t="array" ref="AU90">_xlfn.IFS(
    FALSE, N("Check if X1 shading is ON"),
    $AU$87&lt;&gt;"x", NA(),
    FALSE, N("Check if case is 'LEFT' and x axis value less than z score"),
    AND($AF$106 = "LEFT", $AS90 &lt; IF($AJ$106="", 0, $AJ$106)), $AT90,
    FALSE, N("Check if case is 'RIGHT' and x axis value greater than z score"),
    AND($AF$106 = "RIGHT", $AS90 &gt; IF($AJ$106="", 0, $AJ$106)), $AT90,
    FALSE, N("Check if case is 'TWO' and both directions"),
    AND(
        $AF$106 = "TWO",
        OR($AS90 &lt; -ABS($AJ$106), $AS90 &gt; ABS($AJ$107))
    ), $AT90,
    FALSE, N("Default case: Return NA()"),
    TRUE, NA()
)</f>
        <v>7.5697742616042795E-3</v>
      </c>
      <c r="AV90" s="78" t="e" cm="1">
        <f t="array" ref="AV90">_xlfn.IFS(
    FALSE, N("Check if X1 shading is ON"),
    $AU$87&lt;&gt;"x", NA(),
    FALSE, N("Check if case is 'LEFT' and x axis value less than z score"),
    AND($AF$107 = "LEFT", $AS90 &lt; IF($AJ$107="", 0, $AJ$107)), $AT90,
    FALSE, N("Check if case is 'RIGHT' and x axis value greater than z score"),
    AND($AF$107 = "RIGHT", $AS90 &gt; IF($AJ$107="", 0, $AJ$107)), $AT90,
    FALSE, N("Default case: Return NA()"),
    TRUE, NA()
)</f>
        <v>#N/A</v>
      </c>
      <c r="AW90" s="78" t="e" cm="1">
        <f t="array" ref="AW90">_xlfn.IFS(
    FALSE, N("Check if X1 shading is ON"),
    $AW$87&lt;&gt;"x", NA(),
    FALSE, N("Check if case is 'LEFT' and x axis value less than z score"),
    AND($AF$110 = "LEFT", $AS90 &lt; IF($AJ$110="", 0, $AJ$110)), $AT90,
    FALSE, N("Check if case is 'RIGHT' and x axis value greater than z score"),
    AND($AF$110 = "RIGHT", $AS90 &gt; IF($AJ$110="", 0, $AJ$110)), $AT90,
    FALSE, N("Check if case is 'TWO' and both directions"),
    AND(
        $AF$110 = "TWO",
        OR($AS90 &lt; -ABS($AJ$110), $AS90 &gt; ABS($AJ$110))
    ), $AT90,
    FALSE, N("Default case: Return NA()"),
    TRUE, NA()
)</f>
        <v>#N/A</v>
      </c>
      <c r="AX90" s="30"/>
      <c r="AY90" s="66">
        <v>-1.3333333333333357</v>
      </c>
      <c r="AZ90" s="66">
        <v>6.2000000000000006E-2</v>
      </c>
      <c r="BA90" s="66">
        <f t="shared" si="3"/>
        <v>6.2000000000000006E-2</v>
      </c>
      <c r="BB90" s="66" t="str">
        <f t="shared" si="4"/>
        <v>x̅</v>
      </c>
      <c r="DA90" s="113"/>
      <c r="DB90" s="32">
        <f>'SCORECHART (2)'!AK28</f>
        <v>30</v>
      </c>
      <c r="DC90" s="32" t="str">
        <f>'SCORECHART (2)'!AL28</f>
        <v>T x̅</v>
      </c>
      <c r="DD90" s="32" t="str">
        <f>'SCORECHART (2)'!AM28</f>
        <v>critical value x̅</v>
      </c>
      <c r="DE90" s="32" t="str">
        <f>'SCORECHART (2)'!AN28</f>
        <v>two right</v>
      </c>
      <c r="DF90" s="36">
        <f>'SCORECHART (2)'!AO28</f>
        <v>80</v>
      </c>
      <c r="DG90" s="84">
        <f>'SCORECHART (2)'!AP28</f>
        <v>0.44824049374179142</v>
      </c>
      <c r="DH90" s="36">
        <f>'SCORECHART (2)'!AQ28</f>
        <v>80.916754744604916</v>
      </c>
      <c r="DI90" s="33">
        <f>'SCORECHART (2)'!AR28</f>
        <v>2.0452296421327034</v>
      </c>
      <c r="DJ90" s="34">
        <f>'SCORECHART (2)'!AS28</f>
        <v>2.5000000000000001E-2</v>
      </c>
      <c r="DK90" s="30"/>
      <c r="DL90" s="8"/>
      <c r="DM90" s="8"/>
      <c r="DN90" s="114"/>
      <c r="DO90" s="8"/>
      <c r="DP90" s="40" t="s">
        <v>30</v>
      </c>
      <c r="DQ90" s="40">
        <f>DD161-DD155</f>
        <v>6</v>
      </c>
      <c r="DR90" s="38">
        <f>DD155</f>
        <v>-3</v>
      </c>
      <c r="DS90" s="78">
        <f t="shared" ref="DS90:DS121" si="13">IF(
    LEFT($DC$107,1) ="T",
    _xlfn.T.DIST(DR90, $DB$107-1, FALSE),
    _xlfn.NORM.S.DIST(DR90, FALSE)
)</f>
        <v>6.8609287304041465E-3</v>
      </c>
      <c r="DT90" s="78" cm="1">
        <f t="array" ref="DT90">_xlfn.IFS(
    FALSE, N("Check if X1 shading is ON"),
    $DT$88&lt;&gt;"x", NA(),
    FALSE, N("Check if case is 'LEFT' and x axis value less than z score"),
    AND($DE$107 = "LEFT", $DR90 &lt; IF($DI$107="", 0, $DI$107)), $DS90,
    FALSE, N("Check if case is 'RIGHT' and x axis value greater than z score"),
    AND($DE$107 = "RIGHT", $DR90 &gt; IF($DI$107="", 0, $DI$107)), $DS90,
    FALSE, N("Default case: Return NA()"),
    TRUE, NA()
)</f>
        <v>6.8609287304041465E-3</v>
      </c>
      <c r="DU90" s="78" t="e" cm="1">
        <f t="array" ref="DU90">_xlfn.IFS(
    FALSE, N("Check if X1 shading is ON"),
    $DT$88&lt;&gt;"x", NA(),
    FALSE, N("Check if case is 'LEFT' and x axis value less than z score"),
    AND($DE$108 = "LEFT", $DR90 &lt; IF($DI$108="", 0, $DI$108)), $DS90,
    FALSE, N("Check if case is 'RIGHT' and x axis value greater than z score"),
    AND($DE$108 = "RIGHT", $DR90 &gt; IF($DI$108="", 0, $DI$108)), $DS90,
    FALSE, N("Default case: Return NA()"),
    TRUE, NA()
)</f>
        <v>#N/A</v>
      </c>
      <c r="DV90" s="78" t="e" cm="1">
        <f t="array" ref="DV90">_xlfn.IFS(
    FALSE, N("Check if X1 shading is ON"),
    $DV$88&lt;&gt;"x", NA(),
    FALSE, N("Check if case is 'LEFT' and x axis value less than z score"),
    AND($DE$111 = "LEFT", $DR90 &lt; IF($DI$111="", 0, $DI$111)), $DS90,
    FALSE, N("Check if case is 'RIGHT' and x axis value greater than z score"),
    AND($DE$111 = "RIGHT", $DR90 &gt; IF($DI$111="", 0, $DI$111)), $DS90,
    FALSE, N("Check if case is 'TWO' and both directions"),
    AND(
        $DE$111 = "TWO",
        OR($DR90 &lt; -ABS($DI$111), $DR90 &gt; ABS($DI$111))
    ), $DS90,
    FALSE, N("Default case: Return NA()"),
    TRUE, NA()
)</f>
        <v>#N/A</v>
      </c>
      <c r="DW90" s="30"/>
      <c r="DX90" s="66">
        <v>-1.5000000000000027</v>
      </c>
      <c r="DY90" s="66">
        <v>6.2000000000000006E-2</v>
      </c>
      <c r="DZ90" s="66">
        <f t="shared" si="7"/>
        <v>6.2000000000000006E-2</v>
      </c>
      <c r="EA90" s="66" t="str">
        <f t="shared" si="8"/>
        <v>x̅</v>
      </c>
    </row>
    <row r="91" spans="27:131" ht="16" x14ac:dyDescent="0.2">
      <c r="AA91"/>
      <c r="AB91" s="113"/>
      <c r="AC91" s="26"/>
      <c r="AD91" s="8"/>
      <c r="AE91" s="8"/>
      <c r="AF91" s="26" t="str">
        <f t="shared" ref="AF91:AK92" si="14">F29</f>
        <v>shading</v>
      </c>
      <c r="AG91" s="26" t="str">
        <f t="shared" si="14"/>
        <v>hypothesized mean</v>
      </c>
      <c r="AH91" s="26" t="str">
        <f t="shared" si="14"/>
        <v>expected variability</v>
      </c>
      <c r="AI91" s="26" t="str">
        <f t="shared" si="14"/>
        <v>raw sample mean &gt;&gt;</v>
      </c>
      <c r="AJ91" s="26" t="str">
        <f t="shared" si="14"/>
        <v>standardized test stat &gt;&gt;</v>
      </c>
      <c r="AK91" s="26" t="str">
        <f t="shared" si="14"/>
        <v>&gt;&gt; probability</v>
      </c>
      <c r="AL91" s="26"/>
      <c r="AM91" s="8"/>
      <c r="AN91" s="8"/>
      <c r="AO91" s="114"/>
      <c r="AP91" s="8"/>
      <c r="AQ91" s="40" t="s">
        <v>34</v>
      </c>
      <c r="AR91" s="40">
        <f>AR89/AR90</f>
        <v>4.1666666666666664E-2</v>
      </c>
      <c r="AS91" s="38">
        <f t="shared" si="11"/>
        <v>-2.916666666666667</v>
      </c>
      <c r="AT91" s="78">
        <f t="shared" si="12"/>
        <v>8.3456771369635144E-3</v>
      </c>
      <c r="AU91" s="78" cm="1">
        <f t="array" ref="AU91">_xlfn.IFS(
    FALSE, N("Check if X1 shading is ON"),
    $AU$87&lt;&gt;"x", NA(),
    FALSE, N("Check if case is 'LEFT' and x axis value less than z score"),
    AND($AF$106 = "LEFT", $AS91 &lt; IF($AJ$106="", 0, $AJ$106)), $AT91,
    FALSE, N("Check if case is 'RIGHT' and x axis value greater than z score"),
    AND($AF$106 = "RIGHT", $AS91 &gt; IF($AJ$106="", 0, $AJ$106)), $AT91,
    FALSE, N("Check if case is 'TWO' and both directions"),
    AND(
        $AF$106 = "TWO",
        OR($AS91 &lt; -ABS($AJ$106), $AS91 &gt; ABS($AJ$107))
    ), $AT91,
    FALSE, N("Default case: Return NA()"),
    TRUE, NA()
)</f>
        <v>8.3456771369635144E-3</v>
      </c>
      <c r="AV91" s="78" t="e" cm="1">
        <f t="array" ref="AV91">_xlfn.IFS(
    FALSE, N("Check if X1 shading is ON"),
    $AU$87&lt;&gt;"x", NA(),
    FALSE, N("Check if case is 'LEFT' and x axis value less than z score"),
    AND($AF$107 = "LEFT", $AS91 &lt; IF($AJ$107="", 0, $AJ$107)), $AT91,
    FALSE, N("Check if case is 'RIGHT' and x axis value greater than z score"),
    AND($AF$107 = "RIGHT", $AS91 &gt; IF($AJ$107="", 0, $AJ$107)), $AT91,
    FALSE, N("Default case: Return NA()"),
    TRUE, NA()
)</f>
        <v>#N/A</v>
      </c>
      <c r="AW91" s="78" t="e" cm="1">
        <f t="array" ref="AW91">_xlfn.IFS(
    FALSE, N("Check if X1 shading is ON"),
    $AW$87&lt;&gt;"x", NA(),
    FALSE, N("Check if case is 'LEFT' and x axis value less than z score"),
    AND($AF$110 = "LEFT", $AS91 &lt; IF($AJ$110="", 0, $AJ$110)), $AT91,
    FALSE, N("Check if case is 'RIGHT' and x axis value greater than z score"),
    AND($AF$110 = "RIGHT", $AS91 &gt; IF($AJ$110="", 0, $AJ$110)), $AT91,
    FALSE, N("Check if case is 'TWO' and both directions"),
    AND(
        $AF$110 = "TWO",
        OR($AS91 &lt; -ABS($AJ$110), $AS91 &gt; ABS($AJ$110))
    ), $AT91,
    FALSE, N("Default case: Return NA()"),
    TRUE, NA()
)</f>
        <v>#N/A</v>
      </c>
      <c r="AX91" s="30"/>
      <c r="AY91" s="66">
        <v>-1.1666666666666687</v>
      </c>
      <c r="AZ91" s="66">
        <v>6.2000000000000006E-2</v>
      </c>
      <c r="BA91" s="66">
        <f t="shared" si="3"/>
        <v>6.2000000000000006E-2</v>
      </c>
      <c r="BB91" s="66" t="str">
        <f t="shared" si="4"/>
        <v>x̅</v>
      </c>
      <c r="DA91" s="113"/>
      <c r="DB91" s="26"/>
      <c r="DC91" s="26"/>
      <c r="DD91" s="26"/>
      <c r="DE91" s="26"/>
      <c r="DF91" s="37"/>
      <c r="DG91" s="8"/>
      <c r="DH91" s="8"/>
      <c r="DI91" s="8"/>
      <c r="DJ91" s="8"/>
      <c r="DK91" s="30"/>
      <c r="DL91" s="8"/>
      <c r="DM91" s="8"/>
      <c r="DN91" s="114"/>
      <c r="DO91" s="8"/>
      <c r="DP91" s="40" t="s">
        <v>32</v>
      </c>
      <c r="DQ91" s="40">
        <v>144</v>
      </c>
      <c r="DR91" s="38">
        <f t="shared" ref="DR91:DR122" si="15">DR90+$DQ$92</f>
        <v>-2.9583333333333335</v>
      </c>
      <c r="DS91" s="78">
        <f t="shared" si="13"/>
        <v>7.5697742616042795E-3</v>
      </c>
      <c r="DT91" s="78" cm="1">
        <f t="array" ref="DT91">_xlfn.IFS(
    FALSE, N("Check if X1 shading is ON"),
    $DT$88&lt;&gt;"x", NA(),
    FALSE, N("Check if case is 'LEFT' and x axis value less than z score"),
    AND($DE$107 = "LEFT", $DR91 &lt; IF($DI$107="", 0, $DI$107)), $DS91,
    FALSE, N("Check if case is 'RIGHT' and x axis value greater than z score"),
    AND($DE$107 = "RIGHT", $DR91 &gt; IF($DI$107="", 0, $DI$107)), $DS91,
    FALSE, N("Check if case is 'TWO' and both directions"),
    AND(
        $DE$107 = "TWO",
        OR($DR91 &lt; -ABS($DI$107), $DR91 &gt; ABS($DI$108))
    ), $DS91,
    FALSE, N("Default case: Return NA()"),
    TRUE, NA()
)</f>
        <v>7.5697742616042795E-3</v>
      </c>
      <c r="DU91" s="78" t="e" cm="1">
        <f t="array" ref="DU91">_xlfn.IFS(
    FALSE, N("Check if X1 shading is ON"),
    $DT$88&lt;&gt;"x", NA(),
    FALSE, N("Check if case is 'LEFT' and x axis value less than z score"),
    AND($DE$108 = "LEFT", $DR91 &lt; IF($DI$108="", 0, $DI$108)), $DS91,
    FALSE, N("Check if case is 'RIGHT' and x axis value greater than z score"),
    AND($DE$108 = "RIGHT", $DR91 &gt; IF($DI$108="", 0, $DI$108)), $DS91,
    FALSE, N("Default case: Return NA()"),
    TRUE, NA()
)</f>
        <v>#N/A</v>
      </c>
      <c r="DV91" s="78" t="e" cm="1">
        <f t="array" ref="DV91">_xlfn.IFS(
    FALSE, N("Check if X1 shading is ON"),
    $DV$88&lt;&gt;"x", NA(),
    FALSE, N("Check if case is 'LEFT' and x axis value less than z score"),
    AND($DE$111 = "LEFT", $DR91 &lt; IF($DI$111="", 0, $DI$111)), $DS91,
    FALSE, N("Check if case is 'RIGHT' and x axis value greater than z score"),
    AND($DE$111 = "RIGHT", $DR91 &gt; IF($DI$111="", 0, $DI$111)), $DS91,
    FALSE, N("Check if case is 'TWO' and both directions"),
    AND(
        $DE$111 = "TWO",
        OR($DR91 &lt; -ABS($DI$111), $DR91 &gt; ABS($DI$111))
    ), $DS91,
    FALSE, N("Default case: Return NA()"),
    TRUE, NA()
)</f>
        <v>#N/A</v>
      </c>
      <c r="DW91" s="30"/>
      <c r="DX91" s="66">
        <v>-1.3333333333333357</v>
      </c>
      <c r="DY91" s="66">
        <v>6.2000000000000006E-2</v>
      </c>
      <c r="DZ91" s="66">
        <f t="shared" si="7"/>
        <v>6.2000000000000006E-2</v>
      </c>
      <c r="EA91" s="66" t="str">
        <f t="shared" si="8"/>
        <v>x̅</v>
      </c>
    </row>
    <row r="92" spans="27:131" ht="16" x14ac:dyDescent="0.2">
      <c r="AA92"/>
      <c r="AB92" s="113"/>
      <c r="AC92" s="32">
        <f>AC88</f>
        <v>30</v>
      </c>
      <c r="AD92" s="32" t="str">
        <f>D30</f>
        <v>T x̅</v>
      </c>
      <c r="AE92" s="32" t="str">
        <f>E30</f>
        <v>new sample x̅</v>
      </c>
      <c r="AF92" s="32" t="str">
        <f t="shared" si="14"/>
        <v>right</v>
      </c>
      <c r="AG92" s="36">
        <f t="shared" si="14"/>
        <v>80</v>
      </c>
      <c r="AH92" s="84">
        <f t="shared" si="14"/>
        <v>0.44824049374179142</v>
      </c>
      <c r="AI92" s="36">
        <f t="shared" si="14"/>
        <v>81.2</v>
      </c>
      <c r="AJ92" s="33">
        <f t="shared" si="14"/>
        <v>2.6771342990070459</v>
      </c>
      <c r="AK92" s="34">
        <f t="shared" si="14"/>
        <v>6.046112395887167E-3</v>
      </c>
      <c r="AL92" s="30"/>
      <c r="AM92" s="8"/>
      <c r="AN92" s="8"/>
      <c r="AO92" s="114"/>
      <c r="AP92" s="8"/>
      <c r="AQ92" s="30"/>
      <c r="AR92" s="30"/>
      <c r="AS92" s="38">
        <f t="shared" si="11"/>
        <v>-2.8750000000000004</v>
      </c>
      <c r="AT92" s="78">
        <f t="shared" si="12"/>
        <v>9.194131613836495E-3</v>
      </c>
      <c r="AU92" s="78" cm="1">
        <f t="array" ref="AU92">_xlfn.IFS(
    FALSE, N("Check if X1 shading is ON"),
    $AU$87&lt;&gt;"x", NA(),
    FALSE, N("Check if case is 'LEFT' and x axis value less than z score"),
    AND($AF$106 = "LEFT", $AS92 &lt; IF($AJ$106="", 0, $AJ$106)), $AT92,
    FALSE, N("Check if case is 'RIGHT' and x axis value greater than z score"),
    AND($AF$106 = "RIGHT", $AS92 &gt; IF($AJ$106="", 0, $AJ$106)), $AT92,
    FALSE, N("Check if case is 'TWO' and both directions"),
    AND(
        $AF$106 = "TWO",
        OR($AS92 &lt; -ABS($AJ$106), $AS92 &gt; ABS($AJ$107))
    ), $AT92,
    FALSE, N("Default case: Return NA()"),
    TRUE, NA()
)</f>
        <v>9.194131613836495E-3</v>
      </c>
      <c r="AV92" s="78" t="e" cm="1">
        <f t="array" ref="AV92">_xlfn.IFS(
    FALSE, N("Check if X1 shading is ON"),
    $AU$87&lt;&gt;"x", NA(),
    FALSE, N("Check if case is 'LEFT' and x axis value less than z score"),
    AND($AF$107 = "LEFT", $AS92 &lt; IF($AJ$107="", 0, $AJ$107)), $AT92,
    FALSE, N("Check if case is 'RIGHT' and x axis value greater than z score"),
    AND($AF$107 = "RIGHT", $AS92 &gt; IF($AJ$107="", 0, $AJ$107)), $AT92,
    FALSE, N("Default case: Return NA()"),
    TRUE, NA()
)</f>
        <v>#N/A</v>
      </c>
      <c r="AW92" s="78" t="e" cm="1">
        <f t="array" ref="AW92">_xlfn.IFS(
    FALSE, N("Check if X1 shading is ON"),
    $AW$87&lt;&gt;"x", NA(),
    FALSE, N("Check if case is 'LEFT' and x axis value less than z score"),
    AND($AF$110 = "LEFT", $AS92 &lt; IF($AJ$110="", 0, $AJ$110)), $AT92,
    FALSE, N("Check if case is 'RIGHT' and x axis value greater than z score"),
    AND($AF$110 = "RIGHT", $AS92 &gt; IF($AJ$110="", 0, $AJ$110)), $AT92,
    FALSE, N("Check if case is 'TWO' and both directions"),
    AND(
        $AF$110 = "TWO",
        OR($AS92 &lt; -ABS($AJ$110), $AS92 &gt; ABS($AJ$110))
    ), $AT92,
    FALSE, N("Default case: Return NA()"),
    TRUE, NA()
)</f>
        <v>#N/A</v>
      </c>
      <c r="AX92" s="30"/>
      <c r="AY92" s="66">
        <v>-0.83333333333333526</v>
      </c>
      <c r="AZ92" s="66">
        <v>6.2000000000000006E-2</v>
      </c>
      <c r="BA92" s="66">
        <f t="shared" si="3"/>
        <v>6.2000000000000006E-2</v>
      </c>
      <c r="BB92" s="66" t="str">
        <f t="shared" si="4"/>
        <v>x̅</v>
      </c>
      <c r="DA92" s="113"/>
      <c r="DB92" s="26"/>
      <c r="DC92" s="8"/>
      <c r="DD92" s="8"/>
      <c r="DE92" s="26" t="str">
        <f>'SCORECHART (2)'!AN30</f>
        <v>shading</v>
      </c>
      <c r="DF92" s="26" t="str">
        <f>'SCORECHART (2)'!AO30</f>
        <v>hypothesized mean</v>
      </c>
      <c r="DG92" s="26" t="str">
        <f>'SCORECHART (2)'!AP30</f>
        <v>expected variability</v>
      </c>
      <c r="DH92" s="26" t="str">
        <f>'SCORECHART (2)'!AQ30</f>
        <v>raw sample mean &gt;&gt;</v>
      </c>
      <c r="DI92" s="26" t="str">
        <f>'SCORECHART (2)'!AR30</f>
        <v>standardized test stat &gt;&gt;</v>
      </c>
      <c r="DJ92" s="26" t="str">
        <f>'SCORECHART (2)'!AS30</f>
        <v>&gt;&gt; probability</v>
      </c>
      <c r="DK92" s="26"/>
      <c r="DL92" s="8"/>
      <c r="DM92" s="8"/>
      <c r="DN92" s="114"/>
      <c r="DO92" s="8"/>
      <c r="DP92" s="40" t="s">
        <v>34</v>
      </c>
      <c r="DQ92" s="40">
        <f>DQ90/DQ91</f>
        <v>4.1666666666666664E-2</v>
      </c>
      <c r="DR92" s="38">
        <f t="shared" si="15"/>
        <v>-2.916666666666667</v>
      </c>
      <c r="DS92" s="78">
        <f t="shared" si="13"/>
        <v>8.3456771369635144E-3</v>
      </c>
      <c r="DT92" s="78" cm="1">
        <f t="array" ref="DT92">_xlfn.IFS(
    FALSE, N("Check if X1 shading is ON"),
    $DT$88&lt;&gt;"x", NA(),
    FALSE, N("Check if case is 'LEFT' and x axis value less than z score"),
    AND($DE$107 = "LEFT", $DR92 &lt; IF($DI$107="", 0, $DI$107)), $DS92,
    FALSE, N("Check if case is 'RIGHT' and x axis value greater than z score"),
    AND($DE$107 = "RIGHT", $DR92 &gt; IF($DI$107="", 0, $DI$107)), $DS92,
    FALSE, N("Check if case is 'TWO' and both directions"),
    AND(
        $DE$107 = "TWO",
        OR($DR92 &lt; -ABS($DI$107), $DR92 &gt; ABS($DI$108))
    ), $DS92,
    FALSE, N("Default case: Return NA()"),
    TRUE, NA()
)</f>
        <v>8.3456771369635144E-3</v>
      </c>
      <c r="DU92" s="78" t="e" cm="1">
        <f t="array" ref="DU92">_xlfn.IFS(
    FALSE, N("Check if X1 shading is ON"),
    $DT$88&lt;&gt;"x", NA(),
    FALSE, N("Check if case is 'LEFT' and x axis value less than z score"),
    AND($DE$108 = "LEFT", $DR92 &lt; IF($DI$108="", 0, $DI$108)), $DS92,
    FALSE, N("Check if case is 'RIGHT' and x axis value greater than z score"),
    AND($DE$108 = "RIGHT", $DR92 &gt; IF($DI$108="", 0, $DI$108)), $DS92,
    FALSE, N("Default case: Return NA()"),
    TRUE, NA()
)</f>
        <v>#N/A</v>
      </c>
      <c r="DV92" s="78" t="e" cm="1">
        <f t="array" ref="DV92">_xlfn.IFS(
    FALSE, N("Check if X1 shading is ON"),
    $DV$88&lt;&gt;"x", NA(),
    FALSE, N("Check if case is 'LEFT' and x axis value less than z score"),
    AND($DE$111 = "LEFT", $DR92 &lt; IF($DI$111="", 0, $DI$111)), $DS92,
    FALSE, N("Check if case is 'RIGHT' and x axis value greater than z score"),
    AND($DE$111 = "RIGHT", $DR92 &gt; IF($DI$111="", 0, $DI$111)), $DS92,
    FALSE, N("Check if case is 'TWO' and both directions"),
    AND(
        $DE$111 = "TWO",
        OR($DR92 &lt; -ABS($DI$111), $DR92 &gt; ABS($DI$111))
    ), $DS92,
    FALSE, N("Default case: Return NA()"),
    TRUE, NA()
)</f>
        <v>#N/A</v>
      </c>
      <c r="DW92" s="30"/>
      <c r="DX92" s="66">
        <v>-1.1666666666666687</v>
      </c>
      <c r="DY92" s="66">
        <v>6.2000000000000006E-2</v>
      </c>
      <c r="DZ92" s="66">
        <f t="shared" si="7"/>
        <v>6.2000000000000006E-2</v>
      </c>
      <c r="EA92" s="66" t="str">
        <f t="shared" si="8"/>
        <v>x̅</v>
      </c>
    </row>
    <row r="93" spans="27:131" ht="15" customHeight="1" thickBot="1" x14ac:dyDescent="0.25">
      <c r="AA93"/>
      <c r="AB93" s="115"/>
      <c r="AC93" s="116"/>
      <c r="AD93" s="116"/>
      <c r="AE93" s="116"/>
      <c r="AF93" s="117"/>
      <c r="AG93" s="117"/>
      <c r="AH93" s="117"/>
      <c r="AI93" s="117"/>
      <c r="AJ93" s="117"/>
      <c r="AK93" s="117"/>
      <c r="AL93" s="130"/>
      <c r="AM93" s="117"/>
      <c r="AN93" s="117"/>
      <c r="AO93" s="131"/>
      <c r="AP93" s="8"/>
      <c r="AQ93" s="30"/>
      <c r="AR93" s="30"/>
      <c r="AS93" s="38">
        <f t="shared" si="11"/>
        <v>-2.8333333333333339</v>
      </c>
      <c r="AT93" s="78">
        <f t="shared" si="12"/>
        <v>1.0120969767253457E-2</v>
      </c>
      <c r="AU93" s="78" cm="1">
        <f t="array" ref="AU93">_xlfn.IFS(
    FALSE, N("Check if X1 shading is ON"),
    $AU$87&lt;&gt;"x", NA(),
    FALSE, N("Check if case is 'LEFT' and x axis value less than z score"),
    AND($AF$106 = "LEFT", $AS93 &lt; IF($AJ$106="", 0, $AJ$106)), $AT93,
    FALSE, N("Check if case is 'RIGHT' and x axis value greater than z score"),
    AND($AF$106 = "RIGHT", $AS93 &gt; IF($AJ$106="", 0, $AJ$106)), $AT93,
    FALSE, N("Check if case is 'TWO' and both directions"),
    AND(
        $AF$106 = "TWO",
        OR($AS93 &lt; -ABS($AJ$106), $AS93 &gt; ABS($AJ$107))
    ), $AT93,
    FALSE, N("Default case: Return NA()"),
    TRUE, NA()
)</f>
        <v>1.0120969767253457E-2</v>
      </c>
      <c r="AV93" s="78" t="e" cm="1">
        <f t="array" ref="AV93">_xlfn.IFS(
    FALSE, N("Check if X1 shading is ON"),
    $AU$87&lt;&gt;"x", NA(),
    FALSE, N("Check if case is 'LEFT' and x axis value less than z score"),
    AND($AF$107 = "LEFT", $AS93 &lt; IF($AJ$107="", 0, $AJ$107)), $AT93,
    FALSE, N("Check if case is 'RIGHT' and x axis value greater than z score"),
    AND($AF$107 = "RIGHT", $AS93 &gt; IF($AJ$107="", 0, $AJ$107)), $AT93,
    FALSE, N("Default case: Return NA()"),
    TRUE, NA()
)</f>
        <v>#N/A</v>
      </c>
      <c r="AW93" s="78" t="e" cm="1">
        <f t="array" ref="AW93">_xlfn.IFS(
    FALSE, N("Check if X1 shading is ON"),
    $AW$87&lt;&gt;"x", NA(),
    FALSE, N("Check if case is 'LEFT' and x axis value less than z score"),
    AND($AF$110 = "LEFT", $AS93 &lt; IF($AJ$110="", 0, $AJ$110)), $AT93,
    FALSE, N("Check if case is 'RIGHT' and x axis value greater than z score"),
    AND($AF$110 = "RIGHT", $AS93 &gt; IF($AJ$110="", 0, $AJ$110)), $AT93,
    FALSE, N("Check if case is 'TWO' and both directions"),
    AND(
        $AF$110 = "TWO",
        OR($AS93 &lt; -ABS($AJ$110), $AS93 &gt; ABS($AJ$110))
    ), $AT93,
    FALSE, N("Default case: Return NA()"),
    TRUE, NA()
)</f>
        <v>#N/A</v>
      </c>
      <c r="AX93" s="30"/>
      <c r="AY93" s="66">
        <v>-0.66666666666666874</v>
      </c>
      <c r="AZ93" s="66">
        <v>6.2000000000000006E-2</v>
      </c>
      <c r="BA93" s="66">
        <f t="shared" si="3"/>
        <v>6.2000000000000006E-2</v>
      </c>
      <c r="BB93" s="66" t="str">
        <f t="shared" si="4"/>
        <v>x̅</v>
      </c>
      <c r="DA93" s="113"/>
      <c r="DB93" s="32">
        <f>DB89</f>
        <v>30</v>
      </c>
      <c r="DC93" s="32" t="str">
        <f>'SCORECHART (2)'!AL31</f>
        <v>T x̅</v>
      </c>
      <c r="DD93" s="32" t="str">
        <f>'SCORECHART (2)'!AM31</f>
        <v>new sample x̅</v>
      </c>
      <c r="DE93" s="32" t="str">
        <f>'SCORECHART (2)'!AN31</f>
        <v>right</v>
      </c>
      <c r="DF93" s="36">
        <f>'SCORECHART (2)'!AO31</f>
        <v>80</v>
      </c>
      <c r="DG93" s="84">
        <f>'SCORECHART (2)'!AP31</f>
        <v>0.44824049374179142</v>
      </c>
      <c r="DH93" s="36">
        <f>'SCORECHART (2)'!AQ31</f>
        <v>81.2</v>
      </c>
      <c r="DI93" s="33">
        <f>'SCORECHART (2)'!AR31</f>
        <v>2.6771342990070459</v>
      </c>
      <c r="DJ93" s="34">
        <f>'SCORECHART (2)'!AS31</f>
        <v>6.046112395887167E-3</v>
      </c>
      <c r="DK93" s="30"/>
      <c r="DL93" s="8"/>
      <c r="DM93" s="8"/>
      <c r="DN93" s="114"/>
      <c r="DO93" s="8"/>
      <c r="DP93" s="30"/>
      <c r="DQ93" s="30"/>
      <c r="DR93" s="38">
        <f t="shared" si="15"/>
        <v>-2.8750000000000004</v>
      </c>
      <c r="DS93" s="78">
        <f t="shared" si="13"/>
        <v>9.194131613836495E-3</v>
      </c>
      <c r="DT93" s="78" cm="1">
        <f t="array" ref="DT93">_xlfn.IFS(
    FALSE, N("Check if X1 shading is ON"),
    $DT$88&lt;&gt;"x", NA(),
    FALSE, N("Check if case is 'LEFT' and x axis value less than z score"),
    AND($DE$107 = "LEFT", $DR93 &lt; IF($DI$107="", 0, $DI$107)), $DS93,
    FALSE, N("Check if case is 'RIGHT' and x axis value greater than z score"),
    AND($DE$107 = "RIGHT", $DR93 &gt; IF($DI$107="", 0, $DI$107)), $DS93,
    FALSE, N("Check if case is 'TWO' and both directions"),
    AND(
        $DE$107 = "TWO",
        OR($DR93 &lt; -ABS($DI$107), $DR93 &gt; ABS($DI$108))
    ), $DS93,
    FALSE, N("Default case: Return NA()"),
    TRUE, NA()
)</f>
        <v>9.194131613836495E-3</v>
      </c>
      <c r="DU93" s="78" t="e" cm="1">
        <f t="array" ref="DU93">_xlfn.IFS(
    FALSE, N("Check if X1 shading is ON"),
    $DT$88&lt;&gt;"x", NA(),
    FALSE, N("Check if case is 'LEFT' and x axis value less than z score"),
    AND($DE$108 = "LEFT", $DR93 &lt; IF($DI$108="", 0, $DI$108)), $DS93,
    FALSE, N("Check if case is 'RIGHT' and x axis value greater than z score"),
    AND($DE$108 = "RIGHT", $DR93 &gt; IF($DI$108="", 0, $DI$108)), $DS93,
    FALSE, N("Default case: Return NA()"),
    TRUE, NA()
)</f>
        <v>#N/A</v>
      </c>
      <c r="DV93" s="78" t="e" cm="1">
        <f t="array" ref="DV93">_xlfn.IFS(
    FALSE, N("Check if X1 shading is ON"),
    $DV$88&lt;&gt;"x", NA(),
    FALSE, N("Check if case is 'LEFT' and x axis value less than z score"),
    AND($DE$111 = "LEFT", $DR93 &lt; IF($DI$111="", 0, $DI$111)), $DS93,
    FALSE, N("Check if case is 'RIGHT' and x axis value greater than z score"),
    AND($DE$111 = "RIGHT", $DR93 &gt; IF($DI$111="", 0, $DI$111)), $DS93,
    FALSE, N("Check if case is 'TWO' and both directions"),
    AND(
        $DE$111 = "TWO",
        OR($DR93 &lt; -ABS($DI$111), $DR93 &gt; ABS($DI$111))
    ), $DS93,
    FALSE, N("Default case: Return NA()"),
    TRUE, NA()
)</f>
        <v>#N/A</v>
      </c>
      <c r="DW93" s="30"/>
      <c r="DX93" s="66">
        <v>-0.83333333333333526</v>
      </c>
      <c r="DY93" s="66">
        <v>6.2000000000000006E-2</v>
      </c>
      <c r="DZ93" s="66">
        <f t="shared" si="7"/>
        <v>6.2000000000000006E-2</v>
      </c>
      <c r="EA93" s="66" t="str">
        <f t="shared" si="8"/>
        <v>x̅</v>
      </c>
    </row>
    <row r="94" spans="27:131" ht="17" thickBot="1" x14ac:dyDescent="0.25">
      <c r="AA94"/>
      <c r="AB94" s="30"/>
      <c r="AC94" s="26"/>
      <c r="AD94" s="26"/>
      <c r="AE94" s="26"/>
      <c r="AF94" s="26"/>
      <c r="AG94" s="37"/>
      <c r="AH94" s="37"/>
      <c r="AI94" s="37"/>
      <c r="AJ94" s="38"/>
      <c r="AK94" s="39"/>
      <c r="AL94" s="30"/>
      <c r="AM94" s="8"/>
      <c r="AN94" s="132" t="str">
        <f t="shared" ref="AN94:AN110" si="16">J5</f>
        <v>x</v>
      </c>
      <c r="AO94" s="132" t="str">
        <f t="shared" ref="AO94:AO110" si="17">K5</f>
        <v>standardized scale</v>
      </c>
      <c r="AP94" s="8"/>
      <c r="AQ94" s="8" t="s">
        <v>24</v>
      </c>
      <c r="AR94" s="8"/>
      <c r="AS94" s="38">
        <f t="shared" si="11"/>
        <v>-2.7916666666666674</v>
      </c>
      <c r="AT94" s="78">
        <f t="shared" si="12"/>
        <v>1.1132367549497322E-2</v>
      </c>
      <c r="AU94" s="78" cm="1">
        <f t="array" ref="AU94">_xlfn.IFS(
    FALSE, N("Check if X1 shading is ON"),
    $AU$87&lt;&gt;"x", NA(),
    FALSE, N("Check if case is 'LEFT' and x axis value less than z score"),
    AND($AF$106 = "LEFT", $AS94 &lt; IF($AJ$106="", 0, $AJ$106)), $AT94,
    FALSE, N("Check if case is 'RIGHT' and x axis value greater than z score"),
    AND($AF$106 = "RIGHT", $AS94 &gt; IF($AJ$106="", 0, $AJ$106)), $AT94,
    FALSE, N("Check if case is 'TWO' and both directions"),
    AND(
        $AF$106 = "TWO",
        OR($AS94 &lt; -ABS($AJ$106), $AS94 &gt; ABS($AJ$107))
    ), $AT94,
    FALSE, N("Default case: Return NA()"),
    TRUE, NA()
)</f>
        <v>1.1132367549497322E-2</v>
      </c>
      <c r="AV94" s="78" t="e" cm="1">
        <f t="array" ref="AV94">_xlfn.IFS(
    FALSE, N("Check if X1 shading is ON"),
    $AU$87&lt;&gt;"x", NA(),
    FALSE, N("Check if case is 'LEFT' and x axis value less than z score"),
    AND($AF$107 = "LEFT", $AS94 &lt; IF($AJ$107="", 0, $AJ$107)), $AT94,
    FALSE, N("Check if case is 'RIGHT' and x axis value greater than z score"),
    AND($AF$107 = "RIGHT", $AS94 &gt; IF($AJ$107="", 0, $AJ$107)), $AT94,
    FALSE, N("Default case: Return NA()"),
    TRUE, NA()
)</f>
        <v>#N/A</v>
      </c>
      <c r="AW94" s="78" t="e" cm="1">
        <f t="array" ref="AW94">_xlfn.IFS(
    FALSE, N("Check if X1 shading is ON"),
    $AW$87&lt;&gt;"x", NA(),
    FALSE, N("Check if case is 'LEFT' and x axis value less than z score"),
    AND($AF$110 = "LEFT", $AS94 &lt; IF($AJ$110="", 0, $AJ$110)), $AT94,
    FALSE, N("Check if case is 'RIGHT' and x axis value greater than z score"),
    AND($AF$110 = "RIGHT", $AS94 &gt; IF($AJ$110="", 0, $AJ$110)), $AT94,
    FALSE, N("Check if case is 'TWO' and both directions"),
    AND(
        $AF$110 = "TWO",
        OR($AS94 &lt; -ABS($AJ$110), $AS94 &gt; ABS($AJ$110))
    ), $AT94,
    FALSE, N("Default case: Return NA()"),
    TRUE, NA()
)</f>
        <v>#N/A</v>
      </c>
      <c r="AX94" s="30"/>
      <c r="AY94" s="66">
        <v>-0.50000000000000222</v>
      </c>
      <c r="AZ94" s="66">
        <v>6.2000000000000006E-2</v>
      </c>
      <c r="BA94" s="66">
        <f t="shared" si="3"/>
        <v>6.2000000000000006E-2</v>
      </c>
      <c r="BB94" s="66" t="str">
        <f t="shared" si="4"/>
        <v>x̅</v>
      </c>
      <c r="DA94" s="115"/>
      <c r="DB94" s="116"/>
      <c r="DC94" s="116"/>
      <c r="DD94" s="116"/>
      <c r="DE94" s="117"/>
      <c r="DF94" s="117"/>
      <c r="DG94" s="117"/>
      <c r="DH94" s="117"/>
      <c r="DI94" s="117"/>
      <c r="DJ94" s="117"/>
      <c r="DK94" s="130"/>
      <c r="DL94" s="117"/>
      <c r="DM94" s="117"/>
      <c r="DN94" s="131"/>
      <c r="DO94" s="8"/>
      <c r="DP94" s="30"/>
      <c r="DQ94" s="30"/>
      <c r="DR94" s="38">
        <f t="shared" si="15"/>
        <v>-2.8333333333333339</v>
      </c>
      <c r="DS94" s="78">
        <f t="shared" si="13"/>
        <v>1.0120969767253457E-2</v>
      </c>
      <c r="DT94" s="78" cm="1">
        <f t="array" ref="DT94">_xlfn.IFS(
    FALSE, N("Check if X1 shading is ON"),
    $DT$88&lt;&gt;"x", NA(),
    FALSE, N("Check if case is 'LEFT' and x axis value less than z score"),
    AND($DE$107 = "LEFT", $DR94 &lt; IF($DI$107="", 0, $DI$107)), $DS94,
    FALSE, N("Check if case is 'RIGHT' and x axis value greater than z score"),
    AND($DE$107 = "RIGHT", $DR94 &gt; IF($DI$107="", 0, $DI$107)), $DS94,
    FALSE, N("Check if case is 'TWO' and both directions"),
    AND(
        $DE$107 = "TWO",
        OR($DR94 &lt; -ABS($DI$107), $DR94 &gt; ABS($DI$108))
    ), $DS94,
    FALSE, N("Default case: Return NA()"),
    TRUE, NA()
)</f>
        <v>1.0120969767253457E-2</v>
      </c>
      <c r="DU94" s="78" t="e" cm="1">
        <f t="array" ref="DU94">_xlfn.IFS(
    FALSE, N("Check if X1 shading is ON"),
    $DT$88&lt;&gt;"x", NA(),
    FALSE, N("Check if case is 'LEFT' and x axis value less than z score"),
    AND($DE$108 = "LEFT", $DR94 &lt; IF($DI$108="", 0, $DI$108)), $DS94,
    FALSE, N("Check if case is 'RIGHT' and x axis value greater than z score"),
    AND($DE$108 = "RIGHT", $DR94 &gt; IF($DI$108="", 0, $DI$108)), $DS94,
    FALSE, N("Default case: Return NA()"),
    TRUE, NA()
)</f>
        <v>#N/A</v>
      </c>
      <c r="DV94" s="78" t="e" cm="1">
        <f t="array" ref="DV94">_xlfn.IFS(
    FALSE, N("Check if X1 shading is ON"),
    $DV$88&lt;&gt;"x", NA(),
    FALSE, N("Check if case is 'LEFT' and x axis value less than z score"),
    AND($DE$111 = "LEFT", $DR94 &lt; IF($DI$111="", 0, $DI$111)), $DS94,
    FALSE, N("Check if case is 'RIGHT' and x axis value greater than z score"),
    AND($DE$111 = "RIGHT", $DR94 &gt; IF($DI$111="", 0, $DI$111)), $DS94,
    FALSE, N("Check if case is 'TWO' and both directions"),
    AND(
        $DE$111 = "TWO",
        OR($DR94 &lt; -ABS($DI$111), $DR94 &gt; ABS($DI$111))
    ), $DS94,
    FALSE, N("Default case: Return NA()"),
    TRUE, NA()
)</f>
        <v>#N/A</v>
      </c>
      <c r="DW94" s="30"/>
      <c r="DX94" s="66">
        <v>-0.66666666666666874</v>
      </c>
      <c r="DY94" s="66">
        <v>6.2000000000000006E-2</v>
      </c>
      <c r="DZ94" s="66">
        <f t="shared" si="7"/>
        <v>6.2000000000000006E-2</v>
      </c>
      <c r="EA94" s="66" t="str">
        <f t="shared" si="8"/>
        <v>x̅</v>
      </c>
    </row>
    <row r="95" spans="27:131" ht="16" x14ac:dyDescent="0.2">
      <c r="AA95"/>
      <c r="AB95" s="30"/>
      <c r="AC95" s="41" t="s">
        <v>31</v>
      </c>
      <c r="AD95" s="8"/>
      <c r="AE95" s="26"/>
      <c r="AF95" s="42" t="str">
        <f t="shared" ref="AF95:AK95" si="18">AF86</f>
        <v>shading</v>
      </c>
      <c r="AG95" s="42" t="str">
        <f t="shared" si="18"/>
        <v>hypothesized mean</v>
      </c>
      <c r="AH95" s="42" t="str">
        <f t="shared" si="18"/>
        <v>expected variability</v>
      </c>
      <c r="AI95" s="42" t="str">
        <f t="shared" si="18"/>
        <v>raw CV &lt;&lt;</v>
      </c>
      <c r="AJ95" s="42" t="str">
        <f t="shared" si="18"/>
        <v>&lt;&lt; standardized CV</v>
      </c>
      <c r="AK95" s="42" t="str">
        <f t="shared" si="18"/>
        <v>&lt;&lt; probability</v>
      </c>
      <c r="AL95" s="30"/>
      <c r="AM95" s="8"/>
      <c r="AN95" s="74" t="str">
        <f t="shared" si="16"/>
        <v>x</v>
      </c>
      <c r="AO95" s="74" t="str">
        <f t="shared" si="17"/>
        <v xml:space="preserve">curve fill x, x̅ </v>
      </c>
      <c r="AP95" s="8"/>
      <c r="AQ95" s="32" t="s">
        <v>1</v>
      </c>
      <c r="AR95" s="8"/>
      <c r="AS95" s="38">
        <f t="shared" si="11"/>
        <v>-2.7500000000000009</v>
      </c>
      <c r="AT95" s="78">
        <f t="shared" si="12"/>
        <v>1.2234848777987996E-2</v>
      </c>
      <c r="AU95" s="78" cm="1">
        <f t="array" ref="AU95">_xlfn.IFS(
    FALSE, N("Check if X1 shading is ON"),
    $AU$87&lt;&gt;"x", NA(),
    FALSE, N("Check if case is 'LEFT' and x axis value less than z score"),
    AND($AF$106 = "LEFT", $AS95 &lt; IF($AJ$106="", 0, $AJ$106)), $AT95,
    FALSE, N("Check if case is 'RIGHT' and x axis value greater than z score"),
    AND($AF$106 = "RIGHT", $AS95 &gt; IF($AJ$106="", 0, $AJ$106)), $AT95,
    FALSE, N("Check if case is 'TWO' and both directions"),
    AND(
        $AF$106 = "TWO",
        OR($AS95 &lt; -ABS($AJ$106), $AS95 &gt; ABS($AJ$107))
    ), $AT95,
    FALSE, N("Default case: Return NA()"),
    TRUE, NA()
)</f>
        <v>1.2234848777987996E-2</v>
      </c>
      <c r="AV95" s="78" t="e" cm="1">
        <f t="array" ref="AV95">_xlfn.IFS(
    FALSE, N("Check if X1 shading is ON"),
    $AU$87&lt;&gt;"x", NA(),
    FALSE, N("Check if case is 'LEFT' and x axis value less than z score"),
    AND($AF$107 = "LEFT", $AS95 &lt; IF($AJ$107="", 0, $AJ$107)), $AT95,
    FALSE, N("Check if case is 'RIGHT' and x axis value greater than z score"),
    AND($AF$107 = "RIGHT", $AS95 &gt; IF($AJ$107="", 0, $AJ$107)), $AT95,
    FALSE, N("Default case: Return NA()"),
    TRUE, NA()
)</f>
        <v>#N/A</v>
      </c>
      <c r="AW95" s="78" t="e" cm="1">
        <f t="array" ref="AW95">_xlfn.IFS(
    FALSE, N("Check if X1 shading is ON"),
    $AW$87&lt;&gt;"x", NA(),
    FALSE, N("Check if case is 'LEFT' and x axis value less than z score"),
    AND($AF$110 = "LEFT", $AS95 &lt; IF($AJ$110="", 0, $AJ$110)), $AT95,
    FALSE, N("Check if case is 'RIGHT' and x axis value greater than z score"),
    AND($AF$110 = "RIGHT", $AS95 &gt; IF($AJ$110="", 0, $AJ$110)), $AT95,
    FALSE, N("Check if case is 'TWO' and both directions"),
    AND(
        $AF$110 = "TWO",
        OR($AS95 &lt; -ABS($AJ$110), $AS95 &gt; ABS($AJ$110))
    ), $AT95,
    FALSE, N("Default case: Return NA()"),
    TRUE, NA()
)</f>
        <v>#N/A</v>
      </c>
      <c r="AX95" s="30"/>
      <c r="AY95" s="66">
        <v>-0.33333333333333548</v>
      </c>
      <c r="AZ95" s="66">
        <v>6.2000000000000006E-2</v>
      </c>
      <c r="BA95" s="66">
        <f t="shared" si="3"/>
        <v>6.2000000000000006E-2</v>
      </c>
      <c r="BB95" s="66" t="str">
        <f t="shared" si="4"/>
        <v>x̅</v>
      </c>
      <c r="DA95" s="30"/>
      <c r="DB95" s="26"/>
      <c r="DC95" s="26"/>
      <c r="DD95" s="26"/>
      <c r="DE95" s="26"/>
      <c r="DF95" s="37"/>
      <c r="DG95" s="37"/>
      <c r="DH95" s="37"/>
      <c r="DI95" s="38"/>
      <c r="DJ95" s="39"/>
      <c r="DK95" s="30"/>
      <c r="DL95" s="8"/>
      <c r="DM95" s="132" t="str">
        <f>'SCORECHART (2)'!AR6</f>
        <v>x</v>
      </c>
      <c r="DN95" s="132" t="str">
        <f>'SCORECHART (2)'!AS6</f>
        <v>standardized scale</v>
      </c>
      <c r="DO95" s="8"/>
      <c r="DP95" s="8" t="s">
        <v>24</v>
      </c>
      <c r="DQ95" s="8"/>
      <c r="DR95" s="38">
        <f t="shared" si="15"/>
        <v>-2.7916666666666674</v>
      </c>
      <c r="DS95" s="78">
        <f t="shared" si="13"/>
        <v>1.1132367549497322E-2</v>
      </c>
      <c r="DT95" s="78" cm="1">
        <f t="array" ref="DT95">_xlfn.IFS(
    FALSE, N("Check if X1 shading is ON"),
    $DT$88&lt;&gt;"x", NA(),
    FALSE, N("Check if case is 'LEFT' and x axis value less than z score"),
    AND($DE$107 = "LEFT", $DR95 &lt; IF($DI$107="", 0, $DI$107)), $DS95,
    FALSE, N("Check if case is 'RIGHT' and x axis value greater than z score"),
    AND($DE$107 = "RIGHT", $DR95 &gt; IF($DI$107="", 0, $DI$107)), $DS95,
    FALSE, N("Check if case is 'TWO' and both directions"),
    AND(
        $DE$107 = "TWO",
        OR($DR95 &lt; -ABS($DI$107), $DR95 &gt; ABS($DI$108))
    ), $DS95,
    FALSE, N("Default case: Return NA()"),
    TRUE, NA()
)</f>
        <v>1.1132367549497322E-2</v>
      </c>
      <c r="DU95" s="78" t="e" cm="1">
        <f t="array" ref="DU95">_xlfn.IFS(
    FALSE, N("Check if X1 shading is ON"),
    $DT$88&lt;&gt;"x", NA(),
    FALSE, N("Check if case is 'LEFT' and x axis value less than z score"),
    AND($DE$108 = "LEFT", $DR95 &lt; IF($DI$108="", 0, $DI$108)), $DS95,
    FALSE, N("Check if case is 'RIGHT' and x axis value greater than z score"),
    AND($DE$108 = "RIGHT", $DR95 &gt; IF($DI$108="", 0, $DI$108)), $DS95,
    FALSE, N("Default case: Return NA()"),
    TRUE, NA()
)</f>
        <v>#N/A</v>
      </c>
      <c r="DV95" s="78" t="e" cm="1">
        <f t="array" ref="DV95">_xlfn.IFS(
    FALSE, N("Check if X1 shading is ON"),
    $DV$88&lt;&gt;"x", NA(),
    FALSE, N("Check if case is 'LEFT' and x axis value less than z score"),
    AND($DE$111 = "LEFT", $DR95 &lt; IF($DI$111="", 0, $DI$111)), $DS95,
    FALSE, N("Check if case is 'RIGHT' and x axis value greater than z score"),
    AND($DE$111 = "RIGHT", $DR95 &gt; IF($DI$111="", 0, $DI$111)), $DS95,
    FALSE, N("Check if case is 'TWO' and both directions"),
    AND(
        $DE$111 = "TWO",
        OR($DR95 &lt; -ABS($DI$111), $DR95 &gt; ABS($DI$111))
    ), $DS95,
    FALSE, N("Default case: Return NA()"),
    TRUE, NA()
)</f>
        <v>#N/A</v>
      </c>
      <c r="DW95" s="30"/>
      <c r="DX95" s="66">
        <v>-0.50000000000000222</v>
      </c>
      <c r="DY95" s="66">
        <v>6.2000000000000006E-2</v>
      </c>
      <c r="DZ95" s="66">
        <f t="shared" si="7"/>
        <v>6.2000000000000006E-2</v>
      </c>
      <c r="EA95" s="66" t="str">
        <f t="shared" si="8"/>
        <v>x̅</v>
      </c>
    </row>
    <row r="96" spans="27:131" ht="16" x14ac:dyDescent="0.2">
      <c r="AA96"/>
      <c r="AB96" s="30"/>
      <c r="AC96" s="29" t="s">
        <v>17</v>
      </c>
      <c r="AD96" s="27" t="s">
        <v>13</v>
      </c>
      <c r="AE96" s="27" t="s">
        <v>23</v>
      </c>
      <c r="AF96" s="27" t="s">
        <v>0</v>
      </c>
      <c r="AG96" s="28" t="s">
        <v>14</v>
      </c>
      <c r="AH96" s="29" t="str">
        <f>IFERROR(LEFT(AH87, FIND(")", AH87)),AH87)</f>
        <v>SE = σ̂(x̅)</v>
      </c>
      <c r="AI96" s="28" t="str">
        <f>AI87</f>
        <v>x̅</v>
      </c>
      <c r="AJ96" s="28" t="str">
        <f>AJ87</f>
        <v>t score</v>
      </c>
      <c r="AK96" s="28" t="str">
        <f>AK87</f>
        <v>P(x̅)</v>
      </c>
      <c r="AL96" s="8"/>
      <c r="AM96" s="8"/>
      <c r="AN96" s="74" t="str">
        <f t="shared" si="16"/>
        <v>x</v>
      </c>
      <c r="AO96" s="74" t="str">
        <f t="shared" si="17"/>
        <v>empirical rule</v>
      </c>
      <c r="AP96" s="8"/>
      <c r="AQ96" s="32" t="s">
        <v>15</v>
      </c>
      <c r="AR96" s="8"/>
      <c r="AS96" s="38">
        <f t="shared" si="11"/>
        <v>-2.7083333333333344</v>
      </c>
      <c r="AT96" s="78">
        <f t="shared" si="12"/>
        <v>1.3435286711765229E-2</v>
      </c>
      <c r="AU96" s="78" cm="1">
        <f t="array" ref="AU96">_xlfn.IFS(
    FALSE, N("Check if X1 shading is ON"),
    $AU$87&lt;&gt;"x", NA(),
    FALSE, N("Check if case is 'LEFT' and x axis value less than z score"),
    AND($AF$106 = "LEFT", $AS96 &lt; IF($AJ$106="", 0, $AJ$106)), $AT96,
    FALSE, N("Check if case is 'RIGHT' and x axis value greater than z score"),
    AND($AF$106 = "RIGHT", $AS96 &gt; IF($AJ$106="", 0, $AJ$106)), $AT96,
    FALSE, N("Check if case is 'TWO' and both directions"),
    AND(
        $AF$106 = "TWO",
        OR($AS96 &lt; -ABS($AJ$106), $AS96 &gt; ABS($AJ$107))
    ), $AT96,
    FALSE, N("Default case: Return NA()"),
    TRUE, NA()
)</f>
        <v>1.3435286711765229E-2</v>
      </c>
      <c r="AV96" s="78" t="e" cm="1">
        <f t="array" ref="AV96">_xlfn.IFS(
    FALSE, N("Check if X1 shading is ON"),
    $AU$87&lt;&gt;"x", NA(),
    FALSE, N("Check if case is 'LEFT' and x axis value less than z score"),
    AND($AF$107 = "LEFT", $AS96 &lt; IF($AJ$107="", 0, $AJ$107)), $AT96,
    FALSE, N("Check if case is 'RIGHT' and x axis value greater than z score"),
    AND($AF$107 = "RIGHT", $AS96 &gt; IF($AJ$107="", 0, $AJ$107)), $AT96,
    FALSE, N("Default case: Return NA()"),
    TRUE, NA()
)</f>
        <v>#N/A</v>
      </c>
      <c r="AW96" s="78" t="e" cm="1">
        <f t="array" ref="AW96">_xlfn.IFS(
    FALSE, N("Check if X1 shading is ON"),
    $AW$87&lt;&gt;"x", NA(),
    FALSE, N("Check if case is 'LEFT' and x axis value less than z score"),
    AND($AF$110 = "LEFT", $AS96 &lt; IF($AJ$110="", 0, $AJ$110)), $AT96,
    FALSE, N("Check if case is 'RIGHT' and x axis value greater than z score"),
    AND($AF$110 = "RIGHT", $AS96 &gt; IF($AJ$110="", 0, $AJ$110)), $AT96,
    FALSE, N("Check if case is 'TWO' and both directions"),
    AND(
        $AF$110 = "TWO",
        OR($AS96 &lt; -ABS($AJ$110), $AS96 &gt; ABS($AJ$110))
    ), $AT96,
    FALSE, N("Default case: Return NA()"),
    TRUE, NA()
)</f>
        <v>#N/A</v>
      </c>
      <c r="AX96" s="30"/>
      <c r="AY96" s="66">
        <v>-0.16666666666666879</v>
      </c>
      <c r="AZ96" s="66">
        <v>6.2000000000000006E-2</v>
      </c>
      <c r="BA96" s="66">
        <f t="shared" si="3"/>
        <v>6.2000000000000006E-2</v>
      </c>
      <c r="BB96" s="66" t="str">
        <f t="shared" si="4"/>
        <v>x̅</v>
      </c>
      <c r="DA96" s="30"/>
      <c r="DB96" s="41" t="s">
        <v>31</v>
      </c>
      <c r="DC96" s="8"/>
      <c r="DD96" s="26"/>
      <c r="DE96" s="42" t="str">
        <f t="shared" ref="DE96:DJ96" si="19">DE87</f>
        <v>shading</v>
      </c>
      <c r="DF96" s="42" t="str">
        <f t="shared" si="19"/>
        <v>hypothesized mean</v>
      </c>
      <c r="DG96" s="42" t="str">
        <f t="shared" si="19"/>
        <v>expected variability</v>
      </c>
      <c r="DH96" s="42" t="str">
        <f t="shared" si="19"/>
        <v>raw CV &lt;&lt;</v>
      </c>
      <c r="DI96" s="42" t="str">
        <f t="shared" si="19"/>
        <v>&lt;&lt; standardized CV</v>
      </c>
      <c r="DJ96" s="42" t="str">
        <f t="shared" si="19"/>
        <v>&lt;&lt; probability</v>
      </c>
      <c r="DK96" s="30"/>
      <c r="DL96" s="8"/>
      <c r="DM96" s="74" t="str">
        <f>'SCORECHART (2)'!AR7</f>
        <v>x</v>
      </c>
      <c r="DN96" s="74" t="str">
        <f>'SCORECHART (2)'!AS7</f>
        <v xml:space="preserve">curve fill x, x̅ </v>
      </c>
      <c r="DO96" s="8"/>
      <c r="DP96" s="32" t="s">
        <v>1</v>
      </c>
      <c r="DQ96" s="8"/>
      <c r="DR96" s="38">
        <f t="shared" si="15"/>
        <v>-2.7500000000000009</v>
      </c>
      <c r="DS96" s="78">
        <f t="shared" si="13"/>
        <v>1.2234848777987996E-2</v>
      </c>
      <c r="DT96" s="78" cm="1">
        <f t="array" ref="DT96">_xlfn.IFS(
    FALSE, N("Check if X1 shading is ON"),
    $DT$88&lt;&gt;"x", NA(),
    FALSE, N("Check if case is 'LEFT' and x axis value less than z score"),
    AND($DE$107 = "LEFT", $DR96 &lt; IF($DI$107="", 0, $DI$107)), $DS96,
    FALSE, N("Check if case is 'RIGHT' and x axis value greater than z score"),
    AND($DE$107 = "RIGHT", $DR96 &gt; IF($DI$107="", 0, $DI$107)), $DS96,
    FALSE, N("Check if case is 'TWO' and both directions"),
    AND(
        $DE$107 = "TWO",
        OR($DR96 &lt; -ABS($DI$107), $DR96 &gt; ABS($DI$108))
    ), $DS96,
    FALSE, N("Default case: Return NA()"),
    TRUE, NA()
)</f>
        <v>1.2234848777987996E-2</v>
      </c>
      <c r="DU96" s="78" t="e" cm="1">
        <f t="array" ref="DU96">_xlfn.IFS(
    FALSE, N("Check if X1 shading is ON"),
    $DT$88&lt;&gt;"x", NA(),
    FALSE, N("Check if case is 'LEFT' and x axis value less than z score"),
    AND($DE$108 = "LEFT", $DR96 &lt; IF($DI$108="", 0, $DI$108)), $DS96,
    FALSE, N("Check if case is 'RIGHT' and x axis value greater than z score"),
    AND($DE$108 = "RIGHT", $DR96 &gt; IF($DI$108="", 0, $DI$108)), $DS96,
    FALSE, N("Default case: Return NA()"),
    TRUE, NA()
)</f>
        <v>#N/A</v>
      </c>
      <c r="DV96" s="78" t="e" cm="1">
        <f t="array" ref="DV96">_xlfn.IFS(
    FALSE, N("Check if X1 shading is ON"),
    $DV$88&lt;&gt;"x", NA(),
    FALSE, N("Check if case is 'LEFT' and x axis value less than z score"),
    AND($DE$111 = "LEFT", $DR96 &lt; IF($DI$111="", 0, $DI$111)), $DS96,
    FALSE, N("Check if case is 'RIGHT' and x axis value greater than z score"),
    AND($DE$111 = "RIGHT", $DR96 &gt; IF($DI$111="", 0, $DI$111)), $DS96,
    FALSE, N("Check if case is 'TWO' and both directions"),
    AND(
        $DE$111 = "TWO",
        OR($DR96 &lt; -ABS($DI$111), $DR96 &gt; ABS($DI$111))
    ), $DS96,
    FALSE, N("Default case: Return NA()"),
    TRUE, NA()
)</f>
        <v>#N/A</v>
      </c>
      <c r="DW96" s="30"/>
      <c r="DX96" s="66">
        <v>-0.33333333333333548</v>
      </c>
      <c r="DY96" s="66">
        <v>6.2000000000000006E-2</v>
      </c>
      <c r="DZ96" s="66">
        <f t="shared" si="7"/>
        <v>6.2000000000000006E-2</v>
      </c>
      <c r="EA96" s="66" t="str">
        <f t="shared" si="8"/>
        <v>x̅</v>
      </c>
    </row>
    <row r="97" spans="27:131" ht="16" x14ac:dyDescent="0.2">
      <c r="AA97"/>
      <c r="AB97" s="30"/>
      <c r="AC97" s="32">
        <f>AC88</f>
        <v>30</v>
      </c>
      <c r="AD97" s="42" t="str">
        <f t="shared" ref="AD97:AK98" si="20">IF(AD88="","",AD88)</f>
        <v>T x̅</v>
      </c>
      <c r="AE97" s="42" t="str">
        <f t="shared" si="20"/>
        <v>critical value x̅</v>
      </c>
      <c r="AF97" s="42" t="str">
        <f t="shared" si="20"/>
        <v>two left</v>
      </c>
      <c r="AG97" s="43">
        <f t="shared" si="20"/>
        <v>80</v>
      </c>
      <c r="AH97" s="85">
        <f t="shared" si="20"/>
        <v>0.44824049374179142</v>
      </c>
      <c r="AI97" s="43">
        <f t="shared" si="20"/>
        <v>79.083245255395084</v>
      </c>
      <c r="AJ97" s="44">
        <f t="shared" si="20"/>
        <v>-2.0452296421327048</v>
      </c>
      <c r="AK97" s="45">
        <f t="shared" si="20"/>
        <v>2.5000000000000001E-2</v>
      </c>
      <c r="AL97" s="8"/>
      <c r="AM97" s="8"/>
      <c r="AN97" s="74" t="str">
        <f t="shared" si="16"/>
        <v>x</v>
      </c>
      <c r="AO97" s="74" t="str">
        <f t="shared" si="17"/>
        <v>cumm. %</v>
      </c>
      <c r="AP97" s="8"/>
      <c r="AQ97" s="32" t="s">
        <v>28</v>
      </c>
      <c r="AR97" s="8"/>
      <c r="AS97" s="38">
        <f t="shared" si="11"/>
        <v>-2.6666666666666679</v>
      </c>
      <c r="AT97" s="78">
        <f t="shared" si="12"/>
        <v>1.474090285628973E-2</v>
      </c>
      <c r="AU97" s="78" cm="1">
        <f t="array" ref="AU97">_xlfn.IFS(
    FALSE, N("Check if X1 shading is ON"),
    $AU$87&lt;&gt;"x", NA(),
    FALSE, N("Check if case is 'LEFT' and x axis value less than z score"),
    AND($AF$106 = "LEFT", $AS97 &lt; IF($AJ$106="", 0, $AJ$106)), $AT97,
    FALSE, N("Check if case is 'RIGHT' and x axis value greater than z score"),
    AND($AF$106 = "RIGHT", $AS97 &gt; IF($AJ$106="", 0, $AJ$106)), $AT97,
    FALSE, N("Check if case is 'TWO' and both directions"),
    AND(
        $AF$106 = "TWO",
        OR($AS97 &lt; -ABS($AJ$106), $AS97 &gt; ABS($AJ$107))
    ), $AT97,
    FALSE, N("Default case: Return NA()"),
    TRUE, NA()
)</f>
        <v>1.474090285628973E-2</v>
      </c>
      <c r="AV97" s="78" t="e" cm="1">
        <f t="array" ref="AV97">_xlfn.IFS(
    FALSE, N("Check if X1 shading is ON"),
    $AU$87&lt;&gt;"x", NA(),
    FALSE, N("Check if case is 'LEFT' and x axis value less than z score"),
    AND($AF$107 = "LEFT", $AS97 &lt; IF($AJ$107="", 0, $AJ$107)), $AT97,
    FALSE, N("Check if case is 'RIGHT' and x axis value greater than z score"),
    AND($AF$107 = "RIGHT", $AS97 &gt; IF($AJ$107="", 0, $AJ$107)), $AT97,
    FALSE, N("Default case: Return NA()"),
    TRUE, NA()
)</f>
        <v>#N/A</v>
      </c>
      <c r="AW97" s="78" t="e" cm="1">
        <f t="array" ref="AW97">_xlfn.IFS(
    FALSE, N("Check if X1 shading is ON"),
    $AW$87&lt;&gt;"x", NA(),
    FALSE, N("Check if case is 'LEFT' and x axis value less than z score"),
    AND($AF$110 = "LEFT", $AS97 &lt; IF($AJ$110="", 0, $AJ$110)), $AT97,
    FALSE, N("Check if case is 'RIGHT' and x axis value greater than z score"),
    AND($AF$110 = "RIGHT", $AS97 &gt; IF($AJ$110="", 0, $AJ$110)), $AT97,
    FALSE, N("Check if case is 'TWO' and both directions"),
    AND(
        $AF$110 = "TWO",
        OR($AS97 &lt; -ABS($AJ$110), $AS97 &gt; ABS($AJ$110))
    ), $AT97,
    FALSE, N("Default case: Return NA()"),
    TRUE, NA()
)</f>
        <v>#N/A</v>
      </c>
      <c r="AX97" s="30"/>
      <c r="AY97" s="66">
        <v>0.16666666666666449</v>
      </c>
      <c r="AZ97" s="66">
        <v>6.2000000000000006E-2</v>
      </c>
      <c r="BA97" s="66">
        <f t="shared" si="3"/>
        <v>6.2000000000000006E-2</v>
      </c>
      <c r="BB97" s="66" t="str">
        <f t="shared" si="4"/>
        <v>x̅</v>
      </c>
      <c r="DA97" s="30"/>
      <c r="DB97" s="29" t="s">
        <v>17</v>
      </c>
      <c r="DC97" s="27" t="s">
        <v>13</v>
      </c>
      <c r="DD97" s="27" t="s">
        <v>23</v>
      </c>
      <c r="DE97" s="27" t="s">
        <v>0</v>
      </c>
      <c r="DF97" s="28" t="s">
        <v>14</v>
      </c>
      <c r="DG97" s="29" t="str">
        <f>IFERROR(LEFT(DG88, FIND(")", DG88)),DG88)</f>
        <v>SE = σ̂(x̅)</v>
      </c>
      <c r="DH97" s="28" t="str">
        <f>DH88</f>
        <v>x̅</v>
      </c>
      <c r="DI97" s="28" t="str">
        <f>DI88</f>
        <v>t score</v>
      </c>
      <c r="DJ97" s="28" t="str">
        <f>DJ88</f>
        <v>P(x̅)</v>
      </c>
      <c r="DK97" s="8"/>
      <c r="DL97" s="8"/>
      <c r="DM97" s="74" t="str">
        <f>'SCORECHART (2)'!AR8</f>
        <v>x</v>
      </c>
      <c r="DN97" s="74" t="str">
        <f>'SCORECHART (2)'!AS8</f>
        <v>empirical rule</v>
      </c>
      <c r="DO97" s="8"/>
      <c r="DP97" s="32" t="s">
        <v>15</v>
      </c>
      <c r="DQ97" s="8"/>
      <c r="DR97" s="38">
        <f t="shared" si="15"/>
        <v>-2.7083333333333344</v>
      </c>
      <c r="DS97" s="78">
        <f t="shared" si="13"/>
        <v>1.3435286711765229E-2</v>
      </c>
      <c r="DT97" s="78" cm="1">
        <f t="array" ref="DT97">_xlfn.IFS(
    FALSE, N("Check if X1 shading is ON"),
    $DT$88&lt;&gt;"x", NA(),
    FALSE, N("Check if case is 'LEFT' and x axis value less than z score"),
    AND($DE$107 = "LEFT", $DR97 &lt; IF($DI$107="", 0, $DI$107)), $DS97,
    FALSE, N("Check if case is 'RIGHT' and x axis value greater than z score"),
    AND($DE$107 = "RIGHT", $DR97 &gt; IF($DI$107="", 0, $DI$107)), $DS97,
    FALSE, N("Check if case is 'TWO' and both directions"),
    AND(
        $DE$107 = "TWO",
        OR($DR97 &lt; -ABS($DI$107), $DR97 &gt; ABS($DI$108))
    ), $DS97,
    FALSE, N("Default case: Return NA()"),
    TRUE, NA()
)</f>
        <v>1.3435286711765229E-2</v>
      </c>
      <c r="DU97" s="78" t="e" cm="1">
        <f t="array" ref="DU97">_xlfn.IFS(
    FALSE, N("Check if X1 shading is ON"),
    $DT$88&lt;&gt;"x", NA(),
    FALSE, N("Check if case is 'LEFT' and x axis value less than z score"),
    AND($DE$108 = "LEFT", $DR97 &lt; IF($DI$108="", 0, $DI$108)), $DS97,
    FALSE, N("Check if case is 'RIGHT' and x axis value greater than z score"),
    AND($DE$108 = "RIGHT", $DR97 &gt; IF($DI$108="", 0, $DI$108)), $DS97,
    FALSE, N("Default case: Return NA()"),
    TRUE, NA()
)</f>
        <v>#N/A</v>
      </c>
      <c r="DV97" s="78" t="e" cm="1">
        <f t="array" ref="DV97">_xlfn.IFS(
    FALSE, N("Check if X1 shading is ON"),
    $DV$88&lt;&gt;"x", NA(),
    FALSE, N("Check if case is 'LEFT' and x axis value less than z score"),
    AND($DE$111 = "LEFT", $DR97 &lt; IF($DI$111="", 0, $DI$111)), $DS97,
    FALSE, N("Check if case is 'RIGHT' and x axis value greater than z score"),
    AND($DE$111 = "RIGHT", $DR97 &gt; IF($DI$111="", 0, $DI$111)), $DS97,
    FALSE, N("Check if case is 'TWO' and both directions"),
    AND(
        $DE$111 = "TWO",
        OR($DR97 &lt; -ABS($DI$111), $DR97 &gt; ABS($DI$111))
    ), $DS97,
    FALSE, N("Default case: Return NA()"),
    TRUE, NA()
)</f>
        <v>#N/A</v>
      </c>
      <c r="DW97" s="30"/>
      <c r="DX97" s="66">
        <v>-0.16666666666666879</v>
      </c>
      <c r="DY97" s="66">
        <v>6.2000000000000006E-2</v>
      </c>
      <c r="DZ97" s="66">
        <f t="shared" si="7"/>
        <v>6.2000000000000006E-2</v>
      </c>
      <c r="EA97" s="66" t="str">
        <f t="shared" si="8"/>
        <v>x̅</v>
      </c>
    </row>
    <row r="98" spans="27:131" ht="55" customHeight="1" x14ac:dyDescent="0.2">
      <c r="AA98"/>
      <c r="AB98" s="30"/>
      <c r="AC98" s="32">
        <f>AC89</f>
        <v>30</v>
      </c>
      <c r="AD98" s="42" t="str">
        <f t="shared" si="20"/>
        <v>T x̅</v>
      </c>
      <c r="AE98" s="42" t="str">
        <f t="shared" si="20"/>
        <v>critical value x̅</v>
      </c>
      <c r="AF98" s="42" t="str">
        <f t="shared" si="20"/>
        <v>two right</v>
      </c>
      <c r="AG98" s="43">
        <f t="shared" si="20"/>
        <v>80</v>
      </c>
      <c r="AH98" s="85">
        <f t="shared" si="20"/>
        <v>0.44824049374179142</v>
      </c>
      <c r="AI98" s="89">
        <f t="shared" si="20"/>
        <v>80.916754744604916</v>
      </c>
      <c r="AJ98" s="90">
        <f t="shared" si="20"/>
        <v>2.0452296421327034</v>
      </c>
      <c r="AK98" s="91">
        <f t="shared" si="20"/>
        <v>2.5000000000000001E-2</v>
      </c>
      <c r="AL98" s="30"/>
      <c r="AM98" s="8"/>
      <c r="AN98" s="74" t="str">
        <f t="shared" si="16"/>
        <v>x</v>
      </c>
      <c r="AO98" s="74" t="str">
        <f t="shared" si="17"/>
        <v>raw scale1&amp;2</v>
      </c>
      <c r="AP98" s="8"/>
      <c r="AQ98" s="32" t="s">
        <v>29</v>
      </c>
      <c r="AR98" s="8"/>
      <c r="AS98" s="38">
        <f t="shared" si="11"/>
        <v>-2.6250000000000013</v>
      </c>
      <c r="AT98" s="78">
        <f t="shared" si="12"/>
        <v>1.6159262617869114E-2</v>
      </c>
      <c r="AU98" s="78" cm="1">
        <f t="array" ref="AU98">_xlfn.IFS(
    FALSE, N("Check if X1 shading is ON"),
    $AU$87&lt;&gt;"x", NA(),
    FALSE, N("Check if case is 'LEFT' and x axis value less than z score"),
    AND($AF$106 = "LEFT", $AS98 &lt; IF($AJ$106="", 0, $AJ$106)), $AT98,
    FALSE, N("Check if case is 'RIGHT' and x axis value greater than z score"),
    AND($AF$106 = "RIGHT", $AS98 &gt; IF($AJ$106="", 0, $AJ$106)), $AT98,
    FALSE, N("Check if case is 'TWO' and both directions"),
    AND(
        $AF$106 = "TWO",
        OR($AS98 &lt; -ABS($AJ$106), $AS98 &gt; ABS($AJ$107))
    ), $AT98,
    FALSE, N("Default case: Return NA()"),
    TRUE, NA()
)</f>
        <v>1.6159262617869114E-2</v>
      </c>
      <c r="AV98" s="78" t="e" cm="1">
        <f t="array" ref="AV98">_xlfn.IFS(
    FALSE, N("Check if X1 shading is ON"),
    $AU$87&lt;&gt;"x", NA(),
    FALSE, N("Check if case is 'LEFT' and x axis value less than z score"),
    AND($AF$107 = "LEFT", $AS98 &lt; IF($AJ$107="", 0, $AJ$107)), $AT98,
    FALSE, N("Check if case is 'RIGHT' and x axis value greater than z score"),
    AND($AF$107 = "RIGHT", $AS98 &gt; IF($AJ$107="", 0, $AJ$107)), $AT98,
    FALSE, N("Default case: Return NA()"),
    TRUE, NA()
)</f>
        <v>#N/A</v>
      </c>
      <c r="AW98" s="78" t="e" cm="1">
        <f t="array" ref="AW98">_xlfn.IFS(
    FALSE, N("Check if X1 shading is ON"),
    $AW$87&lt;&gt;"x", NA(),
    FALSE, N("Check if case is 'LEFT' and x axis value less than z score"),
    AND($AF$110 = "LEFT", $AS98 &lt; IF($AJ$110="", 0, $AJ$110)), $AT98,
    FALSE, N("Check if case is 'RIGHT' and x axis value greater than z score"),
    AND($AF$110 = "RIGHT", $AS98 &gt; IF($AJ$110="", 0, $AJ$110)), $AT98,
    FALSE, N("Check if case is 'TWO' and both directions"),
    AND(
        $AF$110 = "TWO",
        OR($AS98 &lt; -ABS($AJ$110), $AS98 &gt; ABS($AJ$110))
    ), $AT98,
    FALSE, N("Default case: Return NA()"),
    TRUE, NA()
)</f>
        <v>#N/A</v>
      </c>
      <c r="AX98" s="30"/>
      <c r="AY98" s="66">
        <v>0.33333333333333115</v>
      </c>
      <c r="AZ98" s="66">
        <v>6.2000000000000006E-2</v>
      </c>
      <c r="BA98" s="66">
        <f t="shared" si="3"/>
        <v>6.2000000000000006E-2</v>
      </c>
      <c r="BB98" s="66" t="str">
        <f t="shared" si="4"/>
        <v>x̅</v>
      </c>
      <c r="DA98" s="30"/>
      <c r="DB98" s="32">
        <f>DB89</f>
        <v>30</v>
      </c>
      <c r="DC98" s="42" t="str">
        <f t="shared" ref="DC98:DJ99" si="21">IF(DC89="","",DC89)</f>
        <v>T x̅</v>
      </c>
      <c r="DD98" s="42" t="str">
        <f t="shared" si="21"/>
        <v>critical value x̅</v>
      </c>
      <c r="DE98" s="42" t="str">
        <f t="shared" si="21"/>
        <v>two left</v>
      </c>
      <c r="DF98" s="43">
        <f t="shared" si="21"/>
        <v>80</v>
      </c>
      <c r="DG98" s="85">
        <f t="shared" si="21"/>
        <v>0.44824049374179142</v>
      </c>
      <c r="DH98" s="43">
        <f t="shared" si="21"/>
        <v>79.083245255395084</v>
      </c>
      <c r="DI98" s="44">
        <f t="shared" si="21"/>
        <v>-2.0452296421327048</v>
      </c>
      <c r="DJ98" s="45">
        <f t="shared" si="21"/>
        <v>2.5000000000000001E-2</v>
      </c>
      <c r="DK98" s="8"/>
      <c r="DL98" s="8"/>
      <c r="DM98" s="74" t="str">
        <f>'SCORECHART (2)'!AR9</f>
        <v>x</v>
      </c>
      <c r="DN98" s="74" t="str">
        <f>'SCORECHART (2)'!AS9</f>
        <v>cumm. %</v>
      </c>
      <c r="DO98" s="8"/>
      <c r="DP98" s="32" t="s">
        <v>28</v>
      </c>
      <c r="DQ98" s="8"/>
      <c r="DR98" s="38">
        <f t="shared" si="15"/>
        <v>-2.6666666666666679</v>
      </c>
      <c r="DS98" s="78">
        <f t="shared" si="13"/>
        <v>1.474090285628973E-2</v>
      </c>
      <c r="DT98" s="78" cm="1">
        <f t="array" ref="DT98">_xlfn.IFS(
    FALSE, N("Check if X1 shading is ON"),
    $DT$88&lt;&gt;"x", NA(),
    FALSE, N("Check if case is 'LEFT' and x axis value less than z score"),
    AND($DE$107 = "LEFT", $DR98 &lt; IF($DI$107="", 0, $DI$107)), $DS98,
    FALSE, N("Check if case is 'RIGHT' and x axis value greater than z score"),
    AND($DE$107 = "RIGHT", $DR98 &gt; IF($DI$107="", 0, $DI$107)), $DS98,
    FALSE, N("Check if case is 'TWO' and both directions"),
    AND(
        $DE$107 = "TWO",
        OR($DR98 &lt; -ABS($DI$107), $DR98 &gt; ABS($DI$108))
    ), $DS98,
    FALSE, N("Default case: Return NA()"),
    TRUE, NA()
)</f>
        <v>1.474090285628973E-2</v>
      </c>
      <c r="DU98" s="78" t="e" cm="1">
        <f t="array" ref="DU98">_xlfn.IFS(
    FALSE, N("Check if X1 shading is ON"),
    $DT$88&lt;&gt;"x", NA(),
    FALSE, N("Check if case is 'LEFT' and x axis value less than z score"),
    AND($DE$108 = "LEFT", $DR98 &lt; IF($DI$108="", 0, $DI$108)), $DS98,
    FALSE, N("Check if case is 'RIGHT' and x axis value greater than z score"),
    AND($DE$108 = "RIGHT", $DR98 &gt; IF($DI$108="", 0, $DI$108)), $DS98,
    FALSE, N("Default case: Return NA()"),
    TRUE, NA()
)</f>
        <v>#N/A</v>
      </c>
      <c r="DV98" s="78" t="e" cm="1">
        <f t="array" ref="DV98">_xlfn.IFS(
    FALSE, N("Check if X1 shading is ON"),
    $DV$88&lt;&gt;"x", NA(),
    FALSE, N("Check if case is 'LEFT' and x axis value less than z score"),
    AND($DE$111 = "LEFT", $DR98 &lt; IF($DI$111="", 0, $DI$111)), $DS98,
    FALSE, N("Check if case is 'RIGHT' and x axis value greater than z score"),
    AND($DE$111 = "RIGHT", $DR98 &gt; IF($DI$111="", 0, $DI$111)), $DS98,
    FALSE, N("Check if case is 'TWO' and both directions"),
    AND(
        $DE$111 = "TWO",
        OR($DR98 &lt; -ABS($DI$111), $DR98 &gt; ABS($DI$111))
    ), $DS98,
    FALSE, N("Default case: Return NA()"),
    TRUE, NA()
)</f>
        <v>#N/A</v>
      </c>
      <c r="DW98" s="30"/>
      <c r="DX98" s="66">
        <v>0.16666666666666449</v>
      </c>
      <c r="DY98" s="66">
        <v>6.2000000000000006E-2</v>
      </c>
      <c r="DZ98" s="66">
        <f t="shared" si="7"/>
        <v>6.2000000000000006E-2</v>
      </c>
      <c r="EA98" s="66" t="str">
        <f t="shared" si="8"/>
        <v>x̅</v>
      </c>
    </row>
    <row r="99" spans="27:131" ht="16" x14ac:dyDescent="0.2">
      <c r="AA99"/>
      <c r="AB99" s="30"/>
      <c r="AC99" s="26"/>
      <c r="AD99" s="8"/>
      <c r="AE99" s="8"/>
      <c r="AF99" s="8"/>
      <c r="AG99" s="8"/>
      <c r="AH99" s="8"/>
      <c r="AI99" s="8"/>
      <c r="AJ99" s="8"/>
      <c r="AK99" s="8"/>
      <c r="AL99" s="30"/>
      <c r="AM99" s="8"/>
      <c r="AN99" s="74" t="str">
        <f t="shared" si="16"/>
        <v>x</v>
      </c>
      <c r="AO99" s="74" t="str">
        <f t="shared" si="17"/>
        <v>stdev1&amp;2</v>
      </c>
      <c r="AP99" s="8"/>
      <c r="AQ99" s="32" t="s">
        <v>14</v>
      </c>
      <c r="AR99" s="8"/>
      <c r="AS99" s="38">
        <f t="shared" si="11"/>
        <v>-2.5833333333333348</v>
      </c>
      <c r="AT99" s="78">
        <f t="shared" si="12"/>
        <v>1.7698267413433118E-2</v>
      </c>
      <c r="AU99" s="78" cm="1">
        <f t="array" ref="AU99">_xlfn.IFS(
    FALSE, N("Check if X1 shading is ON"),
    $AU$87&lt;&gt;"x", NA(),
    FALSE, N("Check if case is 'LEFT' and x axis value less than z score"),
    AND($AF$106 = "LEFT", $AS99 &lt; IF($AJ$106="", 0, $AJ$106)), $AT99,
    FALSE, N("Check if case is 'RIGHT' and x axis value greater than z score"),
    AND($AF$106 = "RIGHT", $AS99 &gt; IF($AJ$106="", 0, $AJ$106)), $AT99,
    FALSE, N("Check if case is 'TWO' and both directions"),
    AND(
        $AF$106 = "TWO",
        OR($AS99 &lt; -ABS($AJ$106), $AS99 &gt; ABS($AJ$107))
    ), $AT99,
    FALSE, N("Default case: Return NA()"),
    TRUE, NA()
)</f>
        <v>1.7698267413433118E-2</v>
      </c>
      <c r="AV99" s="78" t="e" cm="1">
        <f t="array" ref="AV99">_xlfn.IFS(
    FALSE, N("Check if X1 shading is ON"),
    $AU$87&lt;&gt;"x", NA(),
    FALSE, N("Check if case is 'LEFT' and x axis value less than z score"),
    AND($AF$107 = "LEFT", $AS99 &lt; IF($AJ$107="", 0, $AJ$107)), $AT99,
    FALSE, N("Check if case is 'RIGHT' and x axis value greater than z score"),
    AND($AF$107 = "RIGHT", $AS99 &gt; IF($AJ$107="", 0, $AJ$107)), $AT99,
    FALSE, N("Default case: Return NA()"),
    TRUE, NA()
)</f>
        <v>#N/A</v>
      </c>
      <c r="AW99" s="78" t="e" cm="1">
        <f t="array" ref="AW99">_xlfn.IFS(
    FALSE, N("Check if X1 shading is ON"),
    $AW$87&lt;&gt;"x", NA(),
    FALSE, N("Check if case is 'LEFT' and x axis value less than z score"),
    AND($AF$110 = "LEFT", $AS99 &lt; IF($AJ$110="", 0, $AJ$110)), $AT99,
    FALSE, N("Check if case is 'RIGHT' and x axis value greater than z score"),
    AND($AF$110 = "RIGHT", $AS99 &gt; IF($AJ$110="", 0, $AJ$110)), $AT99,
    FALSE, N("Check if case is 'TWO' and both directions"),
    AND(
        $AF$110 = "TWO",
        OR($AS99 &lt; -ABS($AJ$110), $AS99 &gt; ABS($AJ$110))
    ), $AT99,
    FALSE, N("Default case: Return NA()"),
    TRUE, NA()
)</f>
        <v>#N/A</v>
      </c>
      <c r="AX99" s="30"/>
      <c r="AY99" s="66">
        <v>0.49999999999999789</v>
      </c>
      <c r="AZ99" s="66">
        <v>6.2000000000000006E-2</v>
      </c>
      <c r="BA99" s="66">
        <f t="shared" si="3"/>
        <v>6.2000000000000006E-2</v>
      </c>
      <c r="BB99" s="66" t="str">
        <f t="shared" si="4"/>
        <v>x̅</v>
      </c>
      <c r="DA99" s="30"/>
      <c r="DB99" s="32">
        <f>DB90</f>
        <v>30</v>
      </c>
      <c r="DC99" s="42" t="str">
        <f t="shared" si="21"/>
        <v>T x̅</v>
      </c>
      <c r="DD99" s="42" t="str">
        <f t="shared" si="21"/>
        <v>critical value x̅</v>
      </c>
      <c r="DE99" s="42" t="str">
        <f t="shared" si="21"/>
        <v>two right</v>
      </c>
      <c r="DF99" s="43">
        <f t="shared" si="21"/>
        <v>80</v>
      </c>
      <c r="DG99" s="85">
        <f t="shared" si="21"/>
        <v>0.44824049374179142</v>
      </c>
      <c r="DH99" s="89">
        <f t="shared" si="21"/>
        <v>80.916754744604916</v>
      </c>
      <c r="DI99" s="90">
        <f t="shared" si="21"/>
        <v>2.0452296421327034</v>
      </c>
      <c r="DJ99" s="91">
        <f t="shared" si="21"/>
        <v>2.5000000000000001E-2</v>
      </c>
      <c r="DK99" s="30"/>
      <c r="DL99" s="8"/>
      <c r="DM99" s="74" t="str">
        <f>'SCORECHART (2)'!AR10</f>
        <v>x</v>
      </c>
      <c r="DN99" s="74" t="str">
        <f>'SCORECHART (2)'!AS10</f>
        <v>raw scale1&amp;2</v>
      </c>
      <c r="DO99" s="8"/>
      <c r="DP99" s="32" t="s">
        <v>29</v>
      </c>
      <c r="DQ99" s="8"/>
      <c r="DR99" s="38">
        <f t="shared" si="15"/>
        <v>-2.6250000000000013</v>
      </c>
      <c r="DS99" s="78">
        <f t="shared" si="13"/>
        <v>1.6159262617869114E-2</v>
      </c>
      <c r="DT99" s="78" cm="1">
        <f t="array" ref="DT99">_xlfn.IFS(
    FALSE, N("Check if X1 shading is ON"),
    $DT$88&lt;&gt;"x", NA(),
    FALSE, N("Check if case is 'LEFT' and x axis value less than z score"),
    AND($DE$107 = "LEFT", $DR99 &lt; IF($DI$107="", 0, $DI$107)), $DS99,
    FALSE, N("Check if case is 'RIGHT' and x axis value greater than z score"),
    AND($DE$107 = "RIGHT", $DR99 &gt; IF($DI$107="", 0, $DI$107)), $DS99,
    FALSE, N("Check if case is 'TWO' and both directions"),
    AND(
        $DE$107 = "TWO",
        OR($DR99 &lt; -ABS($DI$107), $DR99 &gt; ABS($DI$108))
    ), $DS99,
    FALSE, N("Default case: Return NA()"),
    TRUE, NA()
)</f>
        <v>1.6159262617869114E-2</v>
      </c>
      <c r="DU99" s="78" t="e" cm="1">
        <f t="array" ref="DU99">_xlfn.IFS(
    FALSE, N("Check if X1 shading is ON"),
    $DT$88&lt;&gt;"x", NA(),
    FALSE, N("Check if case is 'LEFT' and x axis value less than z score"),
    AND($DE$108 = "LEFT", $DR99 &lt; IF($DI$108="", 0, $DI$108)), $DS99,
    FALSE, N("Check if case is 'RIGHT' and x axis value greater than z score"),
    AND($DE$108 = "RIGHT", $DR99 &gt; IF($DI$108="", 0, $DI$108)), $DS99,
    FALSE, N("Default case: Return NA()"),
    TRUE, NA()
)</f>
        <v>#N/A</v>
      </c>
      <c r="DV99" s="78" t="e" cm="1">
        <f t="array" ref="DV99">_xlfn.IFS(
    FALSE, N("Check if X1 shading is ON"),
    $DV$88&lt;&gt;"x", NA(),
    FALSE, N("Check if case is 'LEFT' and x axis value less than z score"),
    AND($DE$111 = "LEFT", $DR99 &lt; IF($DI$111="", 0, $DI$111)), $DS99,
    FALSE, N("Check if case is 'RIGHT' and x axis value greater than z score"),
    AND($DE$111 = "RIGHT", $DR99 &gt; IF($DI$111="", 0, $DI$111)), $DS99,
    FALSE, N("Check if case is 'TWO' and both directions"),
    AND(
        $DE$111 = "TWO",
        OR($DR99 &lt; -ABS($DI$111), $DR99 &gt; ABS($DI$111))
    ), $DS99,
    FALSE, N("Default case: Return NA()"),
    TRUE, NA()
)</f>
        <v>#N/A</v>
      </c>
      <c r="DW99" s="30"/>
      <c r="DX99" s="66">
        <v>0.33333333333333115</v>
      </c>
      <c r="DY99" s="66">
        <v>6.2000000000000006E-2</v>
      </c>
      <c r="DZ99" s="66">
        <f t="shared" si="7"/>
        <v>6.2000000000000006E-2</v>
      </c>
      <c r="EA99" s="66" t="str">
        <f t="shared" si="8"/>
        <v>x̅</v>
      </c>
    </row>
    <row r="100" spans="27:131" ht="16" x14ac:dyDescent="0.2">
      <c r="AA100"/>
      <c r="AB100" s="30"/>
      <c r="AC100" s="26"/>
      <c r="AD100" s="8"/>
      <c r="AE100" s="8"/>
      <c r="AF100" s="42" t="str">
        <f t="shared" ref="AF100:AK100" si="22">AF91</f>
        <v>shading</v>
      </c>
      <c r="AG100" s="42" t="str">
        <f t="shared" si="22"/>
        <v>hypothesized mean</v>
      </c>
      <c r="AH100" s="42" t="str">
        <f t="shared" si="22"/>
        <v>expected variability</v>
      </c>
      <c r="AI100" s="42" t="str">
        <f t="shared" si="22"/>
        <v>raw sample mean &gt;&gt;</v>
      </c>
      <c r="AJ100" s="42" t="str">
        <f t="shared" si="22"/>
        <v>standardized test stat &gt;&gt;</v>
      </c>
      <c r="AK100" s="42" t="str">
        <f t="shared" si="22"/>
        <v>&gt;&gt; probability</v>
      </c>
      <c r="AL100" s="30"/>
      <c r="AM100" s="8"/>
      <c r="AN100" s="74" t="str">
        <f t="shared" si="16"/>
        <v>x</v>
      </c>
      <c r="AO100" s="74" t="str">
        <f t="shared" si="17"/>
        <v>pt labels</v>
      </c>
      <c r="AP100" s="8"/>
      <c r="AQ100" s="32" t="s">
        <v>33</v>
      </c>
      <c r="AR100" s="8"/>
      <c r="AS100" s="38">
        <f t="shared" si="11"/>
        <v>-2.5416666666666683</v>
      </c>
      <c r="AT100" s="78">
        <f t="shared" si="12"/>
        <v>1.9366142829364091E-2</v>
      </c>
      <c r="AU100" s="78" cm="1">
        <f t="array" ref="AU100">_xlfn.IFS(
    FALSE, N("Check if X1 shading is ON"),
    $AU$87&lt;&gt;"x", NA(),
    FALSE, N("Check if case is 'LEFT' and x axis value less than z score"),
    AND($AF$106 = "LEFT", $AS100 &lt; IF($AJ$106="", 0, $AJ$106)), $AT100,
    FALSE, N("Check if case is 'RIGHT' and x axis value greater than z score"),
    AND($AF$106 = "RIGHT", $AS100 &gt; IF($AJ$106="", 0, $AJ$106)), $AT100,
    FALSE, N("Check if case is 'TWO' and both directions"),
    AND(
        $AF$106 = "TWO",
        OR($AS100 &lt; -ABS($AJ$106), $AS100 &gt; ABS($AJ$107))
    ), $AT100,
    FALSE, N("Default case: Return NA()"),
    TRUE, NA()
)</f>
        <v>1.9366142829364091E-2</v>
      </c>
      <c r="AV100" s="78" t="e" cm="1">
        <f t="array" ref="AV100">_xlfn.IFS(
    FALSE, N("Check if X1 shading is ON"),
    $AU$87&lt;&gt;"x", NA(),
    FALSE, N("Check if case is 'LEFT' and x axis value less than z score"),
    AND($AF$107 = "LEFT", $AS100 &lt; IF($AJ$107="", 0, $AJ$107)), $AT100,
    FALSE, N("Check if case is 'RIGHT' and x axis value greater than z score"),
    AND($AF$107 = "RIGHT", $AS100 &gt; IF($AJ$107="", 0, $AJ$107)), $AT100,
    FALSE, N("Default case: Return NA()"),
    TRUE, NA()
)</f>
        <v>#N/A</v>
      </c>
      <c r="AW100" s="78" t="e" cm="1">
        <f t="array" ref="AW100">_xlfn.IFS(
    FALSE, N("Check if X1 shading is ON"),
    $AW$87&lt;&gt;"x", NA(),
    FALSE, N("Check if case is 'LEFT' and x axis value less than z score"),
    AND($AF$110 = "LEFT", $AS100 &lt; IF($AJ$110="", 0, $AJ$110)), $AT100,
    FALSE, N("Check if case is 'RIGHT' and x axis value greater than z score"),
    AND($AF$110 = "RIGHT", $AS100 &gt; IF($AJ$110="", 0, $AJ$110)), $AT100,
    FALSE, N("Check if case is 'TWO' and both directions"),
    AND(
        $AF$110 = "TWO",
        OR($AS100 &lt; -ABS($AJ$110), $AS100 &gt; ABS($AJ$110))
    ), $AT100,
    FALSE, N("Default case: Return NA()"),
    TRUE, NA()
)</f>
        <v>#N/A</v>
      </c>
      <c r="AX100" s="30"/>
      <c r="AY100" s="66">
        <v>0.66666666666666441</v>
      </c>
      <c r="AZ100" s="66">
        <v>6.2000000000000006E-2</v>
      </c>
      <c r="BA100" s="66">
        <f t="shared" si="3"/>
        <v>6.2000000000000006E-2</v>
      </c>
      <c r="BB100" s="66" t="str">
        <f t="shared" si="4"/>
        <v>x̅</v>
      </c>
      <c r="DA100" s="30"/>
      <c r="DB100" s="26"/>
      <c r="DC100" s="8"/>
      <c r="DD100" s="8"/>
      <c r="DE100" s="8"/>
      <c r="DF100" s="8"/>
      <c r="DG100" s="8"/>
      <c r="DH100" s="8"/>
      <c r="DI100" s="8"/>
      <c r="DJ100" s="8"/>
      <c r="DK100" s="30"/>
      <c r="DL100" s="8"/>
      <c r="DM100" s="74" t="str">
        <f>'SCORECHART (2)'!AR11</f>
        <v>x</v>
      </c>
      <c r="DN100" s="74" t="str">
        <f>'SCORECHART (2)'!AS11</f>
        <v>stdev1&amp;2</v>
      </c>
      <c r="DO100" s="8"/>
      <c r="DP100" s="32" t="s">
        <v>14</v>
      </c>
      <c r="DQ100" s="8"/>
      <c r="DR100" s="38">
        <f t="shared" si="15"/>
        <v>-2.5833333333333348</v>
      </c>
      <c r="DS100" s="78">
        <f t="shared" si="13"/>
        <v>1.7698267413433118E-2</v>
      </c>
      <c r="DT100" s="78" cm="1">
        <f t="array" ref="DT100">_xlfn.IFS(
    FALSE, N("Check if X1 shading is ON"),
    $DT$88&lt;&gt;"x", NA(),
    FALSE, N("Check if case is 'LEFT' and x axis value less than z score"),
    AND($DE$107 = "LEFT", $DR100 &lt; IF($DI$107="", 0, $DI$107)), $DS100,
    FALSE, N("Check if case is 'RIGHT' and x axis value greater than z score"),
    AND($DE$107 = "RIGHT", $DR100 &gt; IF($DI$107="", 0, $DI$107)), $DS100,
    FALSE, N("Check if case is 'TWO' and both directions"),
    AND(
        $DE$107 = "TWO",
        OR($DR100 &lt; -ABS($DI$107), $DR100 &gt; ABS($DI$108))
    ), $DS100,
    FALSE, N("Default case: Return NA()"),
    TRUE, NA()
)</f>
        <v>1.7698267413433118E-2</v>
      </c>
      <c r="DU100" s="78" t="e" cm="1">
        <f t="array" ref="DU100">_xlfn.IFS(
    FALSE, N("Check if X1 shading is ON"),
    $DT$88&lt;&gt;"x", NA(),
    FALSE, N("Check if case is 'LEFT' and x axis value less than z score"),
    AND($DE$108 = "LEFT", $DR100 &lt; IF($DI$108="", 0, $DI$108)), $DS100,
    FALSE, N("Check if case is 'RIGHT' and x axis value greater than z score"),
    AND($DE$108 = "RIGHT", $DR100 &gt; IF($DI$108="", 0, $DI$108)), $DS100,
    FALSE, N("Default case: Return NA()"),
    TRUE, NA()
)</f>
        <v>#N/A</v>
      </c>
      <c r="DV100" s="78" t="e" cm="1">
        <f t="array" ref="DV100">_xlfn.IFS(
    FALSE, N("Check if X1 shading is ON"),
    $DV$88&lt;&gt;"x", NA(),
    FALSE, N("Check if case is 'LEFT' and x axis value less than z score"),
    AND($DE$111 = "LEFT", $DR100 &lt; IF($DI$111="", 0, $DI$111)), $DS100,
    FALSE, N("Check if case is 'RIGHT' and x axis value greater than z score"),
    AND($DE$111 = "RIGHT", $DR100 &gt; IF($DI$111="", 0, $DI$111)), $DS100,
    FALSE, N("Check if case is 'TWO' and both directions"),
    AND(
        $DE$111 = "TWO",
        OR($DR100 &lt; -ABS($DI$111), $DR100 &gt; ABS($DI$111))
    ), $DS100,
    FALSE, N("Default case: Return NA()"),
    TRUE, NA()
)</f>
        <v>#N/A</v>
      </c>
      <c r="DW100" s="30"/>
      <c r="DX100" s="66">
        <v>0.49999999999999789</v>
      </c>
      <c r="DY100" s="66">
        <v>6.2000000000000006E-2</v>
      </c>
      <c r="DZ100" s="66">
        <f t="shared" si="7"/>
        <v>6.2000000000000006E-2</v>
      </c>
      <c r="EA100" s="66" t="str">
        <f t="shared" si="8"/>
        <v>x̅</v>
      </c>
    </row>
    <row r="101" spans="27:131" ht="16" x14ac:dyDescent="0.2">
      <c r="AA101"/>
      <c r="AB101" s="30"/>
      <c r="AC101" s="32">
        <f>AC92</f>
        <v>30</v>
      </c>
      <c r="AD101" s="42" t="str">
        <f t="shared" ref="AD101:AK101" si="23">IF(AD92="","",AD92)</f>
        <v>T x̅</v>
      </c>
      <c r="AE101" s="42" t="str">
        <f t="shared" si="23"/>
        <v>new sample x̅</v>
      </c>
      <c r="AF101" s="42" t="str">
        <f t="shared" si="23"/>
        <v>right</v>
      </c>
      <c r="AG101" s="43">
        <f t="shared" si="23"/>
        <v>80</v>
      </c>
      <c r="AH101" s="92">
        <f t="shared" si="23"/>
        <v>0.44824049374179142</v>
      </c>
      <c r="AI101" s="89">
        <f t="shared" si="23"/>
        <v>81.2</v>
      </c>
      <c r="AJ101" s="90">
        <f t="shared" si="23"/>
        <v>2.6771342990070459</v>
      </c>
      <c r="AK101" s="91">
        <f t="shared" si="23"/>
        <v>6.046112395887167E-3</v>
      </c>
      <c r="AL101" s="30"/>
      <c r="AM101" s="8"/>
      <c r="AN101" s="74" t="str">
        <f t="shared" si="16"/>
        <v>x</v>
      </c>
      <c r="AO101" s="74" t="str">
        <f t="shared" si="17"/>
        <v>-pt probabilities</v>
      </c>
      <c r="AP101" s="8"/>
      <c r="AQ101" s="32" t="s">
        <v>38</v>
      </c>
      <c r="AR101" s="8"/>
      <c r="AS101" s="38">
        <f t="shared" si="11"/>
        <v>-2.5000000000000018</v>
      </c>
      <c r="AT101" s="78">
        <f t="shared" si="12"/>
        <v>2.1171422415414563E-2</v>
      </c>
      <c r="AU101" s="78" cm="1">
        <f t="array" ref="AU101">_xlfn.IFS(
    FALSE, N("Check if X1 shading is ON"),
    $AU$87&lt;&gt;"x", NA(),
    FALSE, N("Check if case is 'LEFT' and x axis value less than z score"),
    AND($AF$106 = "LEFT", $AS101 &lt; IF($AJ$106="", 0, $AJ$106)), $AT101,
    FALSE, N("Check if case is 'RIGHT' and x axis value greater than z score"),
    AND($AF$106 = "RIGHT", $AS101 &gt; IF($AJ$106="", 0, $AJ$106)), $AT101,
    FALSE, N("Check if case is 'TWO' and both directions"),
    AND(
        $AF$106 = "TWO",
        OR($AS101 &lt; -ABS($AJ$106), $AS101 &gt; ABS($AJ$107))
    ), $AT101,
    FALSE, N("Default case: Return NA()"),
    TRUE, NA()
)</f>
        <v>2.1171422415414563E-2</v>
      </c>
      <c r="AV101" s="78" t="e" cm="1">
        <f t="array" ref="AV101">_xlfn.IFS(
    FALSE, N("Check if X1 shading is ON"),
    $AU$87&lt;&gt;"x", NA(),
    FALSE, N("Check if case is 'LEFT' and x axis value less than z score"),
    AND($AF$107 = "LEFT", $AS101 &lt; IF($AJ$107="", 0, $AJ$107)), $AT101,
    FALSE, N("Check if case is 'RIGHT' and x axis value greater than z score"),
    AND($AF$107 = "RIGHT", $AS101 &gt; IF($AJ$107="", 0, $AJ$107)), $AT101,
    FALSE, N("Default case: Return NA()"),
    TRUE, NA()
)</f>
        <v>#N/A</v>
      </c>
      <c r="AW101" s="78" t="e" cm="1">
        <f t="array" ref="AW101">_xlfn.IFS(
    FALSE, N("Check if X1 shading is ON"),
    $AW$87&lt;&gt;"x", NA(),
    FALSE, N("Check if case is 'LEFT' and x axis value less than z score"),
    AND($AF$110 = "LEFT", $AS101 &lt; IF($AJ$110="", 0, $AJ$110)), $AT101,
    FALSE, N("Check if case is 'RIGHT' and x axis value greater than z score"),
    AND($AF$110 = "RIGHT", $AS101 &gt; IF($AJ$110="", 0, $AJ$110)), $AT101,
    FALSE, N("Check if case is 'TWO' and both directions"),
    AND(
        $AF$110 = "TWO",
        OR($AS101 &lt; -ABS($AJ$110), $AS101 &gt; ABS($AJ$110))
    ), $AT101,
    FALSE, N("Default case: Return NA()"),
    TRUE, NA()
)</f>
        <v>#N/A</v>
      </c>
      <c r="AX101" s="30"/>
      <c r="AY101" s="66">
        <v>0.83333333333333093</v>
      </c>
      <c r="AZ101" s="66">
        <v>6.2000000000000006E-2</v>
      </c>
      <c r="BA101" s="66">
        <f t="shared" si="3"/>
        <v>6.2000000000000006E-2</v>
      </c>
      <c r="BB101" s="66" t="str">
        <f t="shared" si="4"/>
        <v>x̅</v>
      </c>
      <c r="DA101" s="30"/>
      <c r="DB101" s="26"/>
      <c r="DC101" s="8"/>
      <c r="DD101" s="8"/>
      <c r="DE101" s="42" t="str">
        <f t="shared" ref="DE101:DJ101" si="24">DE92</f>
        <v>shading</v>
      </c>
      <c r="DF101" s="42" t="str">
        <f t="shared" si="24"/>
        <v>hypothesized mean</v>
      </c>
      <c r="DG101" s="42" t="str">
        <f t="shared" si="24"/>
        <v>expected variability</v>
      </c>
      <c r="DH101" s="42" t="str">
        <f t="shared" si="24"/>
        <v>raw sample mean &gt;&gt;</v>
      </c>
      <c r="DI101" s="42" t="str">
        <f t="shared" si="24"/>
        <v>standardized test stat &gt;&gt;</v>
      </c>
      <c r="DJ101" s="42" t="str">
        <f t="shared" si="24"/>
        <v>&gt;&gt; probability</v>
      </c>
      <c r="DK101" s="30"/>
      <c r="DL101" s="8"/>
      <c r="DM101" s="74" t="str">
        <f>'SCORECHART (2)'!AR12</f>
        <v>x</v>
      </c>
      <c r="DN101" s="74" t="str">
        <f>'SCORECHART (2)'!AS12</f>
        <v>pt labels</v>
      </c>
      <c r="DO101" s="8"/>
      <c r="DP101" s="32" t="s">
        <v>33</v>
      </c>
      <c r="DQ101" s="8"/>
      <c r="DR101" s="38">
        <f t="shared" si="15"/>
        <v>-2.5416666666666683</v>
      </c>
      <c r="DS101" s="78">
        <f t="shared" si="13"/>
        <v>1.9366142829364091E-2</v>
      </c>
      <c r="DT101" s="78" cm="1">
        <f t="array" ref="DT101">_xlfn.IFS(
    FALSE, N("Check if X1 shading is ON"),
    $DT$88&lt;&gt;"x", NA(),
    FALSE, N("Check if case is 'LEFT' and x axis value less than z score"),
    AND($DE$107 = "LEFT", $DR101 &lt; IF($DI$107="", 0, $DI$107)), $DS101,
    FALSE, N("Check if case is 'RIGHT' and x axis value greater than z score"),
    AND($DE$107 = "RIGHT", $DR101 &gt; IF($DI$107="", 0, $DI$107)), $DS101,
    FALSE, N("Check if case is 'TWO' and both directions"),
    AND(
        $DE$107 = "TWO",
        OR($DR101 &lt; -ABS($DI$107), $DR101 &gt; ABS($DI$108))
    ), $DS101,
    FALSE, N("Default case: Return NA()"),
    TRUE, NA()
)</f>
        <v>1.9366142829364091E-2</v>
      </c>
      <c r="DU101" s="78" t="e" cm="1">
        <f t="array" ref="DU101">_xlfn.IFS(
    FALSE, N("Check if X1 shading is ON"),
    $DT$88&lt;&gt;"x", NA(),
    FALSE, N("Check if case is 'LEFT' and x axis value less than z score"),
    AND($DE$108 = "LEFT", $DR101 &lt; IF($DI$108="", 0, $DI$108)), $DS101,
    FALSE, N("Check if case is 'RIGHT' and x axis value greater than z score"),
    AND($DE$108 = "RIGHT", $DR101 &gt; IF($DI$108="", 0, $DI$108)), $DS101,
    FALSE, N("Default case: Return NA()"),
    TRUE, NA()
)</f>
        <v>#N/A</v>
      </c>
      <c r="DV101" s="78" t="e" cm="1">
        <f t="array" ref="DV101">_xlfn.IFS(
    FALSE, N("Check if X1 shading is ON"),
    $DV$88&lt;&gt;"x", NA(),
    FALSE, N("Check if case is 'LEFT' and x axis value less than z score"),
    AND($DE$111 = "LEFT", $DR101 &lt; IF($DI$111="", 0, $DI$111)), $DS101,
    FALSE, N("Check if case is 'RIGHT' and x axis value greater than z score"),
    AND($DE$111 = "RIGHT", $DR101 &gt; IF($DI$111="", 0, $DI$111)), $DS101,
    FALSE, N("Check if case is 'TWO' and both directions"),
    AND(
        $DE$111 = "TWO",
        OR($DR101 &lt; -ABS($DI$111), $DR101 &gt; ABS($DI$111))
    ), $DS101,
    FALSE, N("Default case: Return NA()"),
    TRUE, NA()
)</f>
        <v>#N/A</v>
      </c>
      <c r="DW101" s="30"/>
      <c r="DX101" s="66">
        <v>0.66666666666666441</v>
      </c>
      <c r="DY101" s="66">
        <v>6.2000000000000006E-2</v>
      </c>
      <c r="DZ101" s="66">
        <f t="shared" si="7"/>
        <v>6.2000000000000006E-2</v>
      </c>
      <c r="EA101" s="66" t="str">
        <f t="shared" si="8"/>
        <v>x̅</v>
      </c>
    </row>
    <row r="102" spans="27:131" ht="16" x14ac:dyDescent="0.2">
      <c r="AA102"/>
      <c r="AB102" s="30"/>
      <c r="AC102" s="26"/>
      <c r="AD102" s="67"/>
      <c r="AE102" s="67"/>
      <c r="AF102" s="8"/>
      <c r="AG102" s="8"/>
      <c r="AH102" s="8"/>
      <c r="AI102" s="8"/>
      <c r="AJ102" s="8"/>
      <c r="AK102" s="8"/>
      <c r="AL102" s="30"/>
      <c r="AM102" s="8"/>
      <c r="AN102" s="74" t="str">
        <f t="shared" si="16"/>
        <v>x</v>
      </c>
      <c r="AO102" s="74" t="str">
        <f t="shared" si="17"/>
        <v>shading</v>
      </c>
      <c r="AP102" s="8"/>
      <c r="AQ102" s="32" t="s">
        <v>60</v>
      </c>
      <c r="AR102" s="8"/>
      <c r="AS102" s="38">
        <f t="shared" si="11"/>
        <v>-2.4583333333333353</v>
      </c>
      <c r="AT102" s="78">
        <f t="shared" si="12"/>
        <v>2.3122926697242353E-2</v>
      </c>
      <c r="AU102" s="78" cm="1">
        <f t="array" ref="AU102">_xlfn.IFS(
    FALSE, N("Check if X1 shading is ON"),
    $AU$87&lt;&gt;"x", NA(),
    FALSE, N("Check if case is 'LEFT' and x axis value less than z score"),
    AND($AF$106 = "LEFT", $AS102 &lt; IF($AJ$106="", 0, $AJ$106)), $AT102,
    FALSE, N("Check if case is 'RIGHT' and x axis value greater than z score"),
    AND($AF$106 = "RIGHT", $AS102 &gt; IF($AJ$106="", 0, $AJ$106)), $AT102,
    FALSE, N("Check if case is 'TWO' and both directions"),
    AND(
        $AF$106 = "TWO",
        OR($AS102 &lt; -ABS($AJ$106), $AS102 &gt; ABS($AJ$107))
    ), $AT102,
    FALSE, N("Default case: Return NA()"),
    TRUE, NA()
)</f>
        <v>2.3122926697242353E-2</v>
      </c>
      <c r="AV102" s="78" t="e" cm="1">
        <f t="array" ref="AV102">_xlfn.IFS(
    FALSE, N("Check if X1 shading is ON"),
    $AU$87&lt;&gt;"x", NA(),
    FALSE, N("Check if case is 'LEFT' and x axis value less than z score"),
    AND($AF$107 = "LEFT", $AS102 &lt; IF($AJ$107="", 0, $AJ$107)), $AT102,
    FALSE, N("Check if case is 'RIGHT' and x axis value greater than z score"),
    AND($AF$107 = "RIGHT", $AS102 &gt; IF($AJ$107="", 0, $AJ$107)), $AT102,
    FALSE, N("Default case: Return NA()"),
    TRUE, NA()
)</f>
        <v>#N/A</v>
      </c>
      <c r="AW102" s="78" t="e" cm="1">
        <f t="array" ref="AW102">_xlfn.IFS(
    FALSE, N("Check if X1 shading is ON"),
    $AW$87&lt;&gt;"x", NA(),
    FALSE, N("Check if case is 'LEFT' and x axis value less than z score"),
    AND($AF$110 = "LEFT", $AS102 &lt; IF($AJ$110="", 0, $AJ$110)), $AT102,
    FALSE, N("Check if case is 'RIGHT' and x axis value greater than z score"),
    AND($AF$110 = "RIGHT", $AS102 &gt; IF($AJ$110="", 0, $AJ$110)), $AT102,
    FALSE, N("Check if case is 'TWO' and both directions"),
    AND(
        $AF$110 = "TWO",
        OR($AS102 &lt; -ABS($AJ$110), $AS102 &gt; ABS($AJ$110))
    ), $AT102,
    FALSE, N("Default case: Return NA()"),
    TRUE, NA()
)</f>
        <v>#N/A</v>
      </c>
      <c r="AX102" s="30"/>
      <c r="AY102" s="66">
        <v>1.1666666666666643</v>
      </c>
      <c r="AZ102" s="66">
        <v>6.2000000000000006E-2</v>
      </c>
      <c r="BA102" s="66">
        <f t="shared" si="3"/>
        <v>6.2000000000000006E-2</v>
      </c>
      <c r="BB102" s="66" t="str">
        <f t="shared" si="4"/>
        <v>x̅</v>
      </c>
      <c r="DA102" s="30"/>
      <c r="DB102" s="32">
        <f>DB93</f>
        <v>30</v>
      </c>
      <c r="DC102" s="42" t="str">
        <f t="shared" ref="DC102:DJ102" si="25">IF(DC93="","",DC93)</f>
        <v>T x̅</v>
      </c>
      <c r="DD102" s="42" t="str">
        <f t="shared" si="25"/>
        <v>new sample x̅</v>
      </c>
      <c r="DE102" s="42" t="str">
        <f t="shared" si="25"/>
        <v>right</v>
      </c>
      <c r="DF102" s="43">
        <f t="shared" si="25"/>
        <v>80</v>
      </c>
      <c r="DG102" s="92">
        <f t="shared" si="25"/>
        <v>0.44824049374179142</v>
      </c>
      <c r="DH102" s="89">
        <f t="shared" si="25"/>
        <v>81.2</v>
      </c>
      <c r="DI102" s="90">
        <f t="shared" si="25"/>
        <v>2.6771342990070459</v>
      </c>
      <c r="DJ102" s="91">
        <f t="shared" si="25"/>
        <v>6.046112395887167E-3</v>
      </c>
      <c r="DK102" s="30"/>
      <c r="DL102" s="8"/>
      <c r="DM102" s="74" t="str">
        <f>'SCORECHART (2)'!AR13</f>
        <v>x</v>
      </c>
      <c r="DN102" s="74" t="str">
        <f>'SCORECHART (2)'!AS13</f>
        <v>-pt probabilities</v>
      </c>
      <c r="DO102" s="8"/>
      <c r="DP102" s="32" t="s">
        <v>38</v>
      </c>
      <c r="DQ102" s="8"/>
      <c r="DR102" s="38">
        <f t="shared" si="15"/>
        <v>-2.5000000000000018</v>
      </c>
      <c r="DS102" s="78">
        <f t="shared" si="13"/>
        <v>2.1171422415414563E-2</v>
      </c>
      <c r="DT102" s="78" cm="1">
        <f t="array" ref="DT102">_xlfn.IFS(
    FALSE, N("Check if X1 shading is ON"),
    $DT$88&lt;&gt;"x", NA(),
    FALSE, N("Check if case is 'LEFT' and x axis value less than z score"),
    AND($DE$107 = "LEFT", $DR102 &lt; IF($DI$107="", 0, $DI$107)), $DS102,
    FALSE, N("Check if case is 'RIGHT' and x axis value greater than z score"),
    AND($DE$107 = "RIGHT", $DR102 &gt; IF($DI$107="", 0, $DI$107)), $DS102,
    FALSE, N("Check if case is 'TWO' and both directions"),
    AND(
        $DE$107 = "TWO",
        OR($DR102 &lt; -ABS($DI$107), $DR102 &gt; ABS($DI$108))
    ), $DS102,
    FALSE, N("Default case: Return NA()"),
    TRUE, NA()
)</f>
        <v>2.1171422415414563E-2</v>
      </c>
      <c r="DU102" s="78" t="e" cm="1">
        <f t="array" ref="DU102">_xlfn.IFS(
    FALSE, N("Check if X1 shading is ON"),
    $DT$88&lt;&gt;"x", NA(),
    FALSE, N("Check if case is 'LEFT' and x axis value less than z score"),
    AND($DE$108 = "LEFT", $DR102 &lt; IF($DI$108="", 0, $DI$108)), $DS102,
    FALSE, N("Check if case is 'RIGHT' and x axis value greater than z score"),
    AND($DE$108 = "RIGHT", $DR102 &gt; IF($DI$108="", 0, $DI$108)), $DS102,
    FALSE, N("Default case: Return NA()"),
    TRUE, NA()
)</f>
        <v>#N/A</v>
      </c>
      <c r="DV102" s="78" t="e" cm="1">
        <f t="array" ref="DV102">_xlfn.IFS(
    FALSE, N("Check if X1 shading is ON"),
    $DV$88&lt;&gt;"x", NA(),
    FALSE, N("Check if case is 'LEFT' and x axis value less than z score"),
    AND($DE$111 = "LEFT", $DR102 &lt; IF($DI$111="", 0, $DI$111)), $DS102,
    FALSE, N("Check if case is 'RIGHT' and x axis value greater than z score"),
    AND($DE$111 = "RIGHT", $DR102 &gt; IF($DI$111="", 0, $DI$111)), $DS102,
    FALSE, N("Check if case is 'TWO' and both directions"),
    AND(
        $DE$111 = "TWO",
        OR($DR102 &lt; -ABS($DI$111), $DR102 &gt; ABS($DI$111))
    ), $DS102,
    FALSE, N("Default case: Return NA()"),
    TRUE, NA()
)</f>
        <v>#N/A</v>
      </c>
      <c r="DW102" s="30"/>
      <c r="DX102" s="66">
        <v>0.83333333333333093</v>
      </c>
      <c r="DY102" s="66">
        <v>6.2000000000000006E-2</v>
      </c>
      <c r="DZ102" s="66">
        <f t="shared" si="7"/>
        <v>6.2000000000000006E-2</v>
      </c>
      <c r="EA102" s="66" t="str">
        <f t="shared" si="8"/>
        <v>x̅</v>
      </c>
    </row>
    <row r="103" spans="27:131" ht="16" x14ac:dyDescent="0.2">
      <c r="AA103"/>
      <c r="AB103" s="30"/>
      <c r="AC103" s="26"/>
      <c r="AD103" s="26"/>
      <c r="AE103" s="26"/>
      <c r="AF103" s="26"/>
      <c r="AG103" s="37"/>
      <c r="AH103" s="37"/>
      <c r="AI103" s="37"/>
      <c r="AJ103" s="38"/>
      <c r="AK103" s="39"/>
      <c r="AL103" s="30"/>
      <c r="AM103" s="8"/>
      <c r="AN103" s="74">
        <f t="shared" si="16"/>
        <v>0</v>
      </c>
      <c r="AO103" s="74" t="str">
        <f t="shared" si="17"/>
        <v>-pt raw values</v>
      </c>
      <c r="AP103" s="8"/>
      <c r="AQ103" s="98" t="s">
        <v>61</v>
      </c>
      <c r="AR103" s="8"/>
      <c r="AS103" s="38">
        <f t="shared" si="11"/>
        <v>-2.4166666666666687</v>
      </c>
      <c r="AT103" s="78">
        <f t="shared" si="12"/>
        <v>2.5229736994620458E-2</v>
      </c>
      <c r="AU103" s="78" cm="1">
        <f t="array" ref="AU103">_xlfn.IFS(
    FALSE, N("Check if X1 shading is ON"),
    $AU$87&lt;&gt;"x", NA(),
    FALSE, N("Check if case is 'LEFT' and x axis value less than z score"),
    AND($AF$106 = "LEFT", $AS103 &lt; IF($AJ$106="", 0, $AJ$106)), $AT103,
    FALSE, N("Check if case is 'RIGHT' and x axis value greater than z score"),
    AND($AF$106 = "RIGHT", $AS103 &gt; IF($AJ$106="", 0, $AJ$106)), $AT103,
    FALSE, N("Check if case is 'TWO' and both directions"),
    AND(
        $AF$106 = "TWO",
        OR($AS103 &lt; -ABS($AJ$106), $AS103 &gt; ABS($AJ$107))
    ), $AT103,
    FALSE, N("Default case: Return NA()"),
    TRUE, NA()
)</f>
        <v>2.5229736994620458E-2</v>
      </c>
      <c r="AV103" s="78" t="e" cm="1">
        <f t="array" ref="AV103">_xlfn.IFS(
    FALSE, N("Check if X1 shading is ON"),
    $AU$87&lt;&gt;"x", NA(),
    FALSE, N("Check if case is 'LEFT' and x axis value less than z score"),
    AND($AF$107 = "LEFT", $AS103 &lt; IF($AJ$107="", 0, $AJ$107)), $AT103,
    FALSE, N("Check if case is 'RIGHT' and x axis value greater than z score"),
    AND($AF$107 = "RIGHT", $AS103 &gt; IF($AJ$107="", 0, $AJ$107)), $AT103,
    FALSE, N("Default case: Return NA()"),
    TRUE, NA()
)</f>
        <v>#N/A</v>
      </c>
      <c r="AW103" s="78" t="e" cm="1">
        <f t="array" ref="AW103">_xlfn.IFS(
    FALSE, N("Check if X1 shading is ON"),
    $AW$87&lt;&gt;"x", NA(),
    FALSE, N("Check if case is 'LEFT' and x axis value less than z score"),
    AND($AF$110 = "LEFT", $AS103 &lt; IF($AJ$110="", 0, $AJ$110)), $AT103,
    FALSE, N("Check if case is 'RIGHT' and x axis value greater than z score"),
    AND($AF$110 = "RIGHT", $AS103 &gt; IF($AJ$110="", 0, $AJ$110)), $AT103,
    FALSE, N("Check if case is 'TWO' and both directions"),
    AND(
        $AF$110 = "TWO",
        OR($AS103 &lt; -ABS($AJ$110), $AS103 &gt; ABS($AJ$110))
    ), $AT103,
    FALSE, N("Default case: Return NA()"),
    TRUE, NA()
)</f>
        <v>#N/A</v>
      </c>
      <c r="AX103" s="30"/>
      <c r="AY103" s="66">
        <v>1.3333333333333313</v>
      </c>
      <c r="AZ103" s="66">
        <v>6.2000000000000006E-2</v>
      </c>
      <c r="BA103" s="66">
        <f t="shared" si="3"/>
        <v>6.2000000000000006E-2</v>
      </c>
      <c r="BB103" s="66" t="str">
        <f t="shared" si="4"/>
        <v>x̅</v>
      </c>
      <c r="DA103" s="30"/>
      <c r="DB103" s="26"/>
      <c r="DC103" s="67"/>
      <c r="DD103" s="67"/>
      <c r="DE103" s="8"/>
      <c r="DF103" s="8"/>
      <c r="DG103" s="8"/>
      <c r="DH103" s="8"/>
      <c r="DI103" s="8"/>
      <c r="DJ103" s="8"/>
      <c r="DK103" s="30"/>
      <c r="DL103" s="8"/>
      <c r="DM103" s="74" t="str">
        <f>'SCORECHART (2)'!AR14</f>
        <v>x</v>
      </c>
      <c r="DN103" s="74" t="str">
        <f>'SCORECHART (2)'!AS14</f>
        <v>shading</v>
      </c>
      <c r="DO103" s="8"/>
      <c r="DP103" s="32" t="s">
        <v>60</v>
      </c>
      <c r="DQ103" s="8"/>
      <c r="DR103" s="38">
        <f t="shared" si="15"/>
        <v>-2.4583333333333353</v>
      </c>
      <c r="DS103" s="78">
        <f t="shared" si="13"/>
        <v>2.3122926697242353E-2</v>
      </c>
      <c r="DT103" s="78" cm="1">
        <f t="array" ref="DT103">_xlfn.IFS(
    FALSE, N("Check if X1 shading is ON"),
    $DT$88&lt;&gt;"x", NA(),
    FALSE, N("Check if case is 'LEFT' and x axis value less than z score"),
    AND($DE$107 = "LEFT", $DR103 &lt; IF($DI$107="", 0, $DI$107)), $DS103,
    FALSE, N("Check if case is 'RIGHT' and x axis value greater than z score"),
    AND($DE$107 = "RIGHT", $DR103 &gt; IF($DI$107="", 0, $DI$107)), $DS103,
    FALSE, N("Check if case is 'TWO' and both directions"),
    AND(
        $DE$107 = "TWO",
        OR($DR103 &lt; -ABS($DI$107), $DR103 &gt; ABS($DI$108))
    ), $DS103,
    FALSE, N("Default case: Return NA()"),
    TRUE, NA()
)</f>
        <v>2.3122926697242353E-2</v>
      </c>
      <c r="DU103" s="78" t="e" cm="1">
        <f t="array" ref="DU103">_xlfn.IFS(
    FALSE, N("Check if X1 shading is ON"),
    $DT$88&lt;&gt;"x", NA(),
    FALSE, N("Check if case is 'LEFT' and x axis value less than z score"),
    AND($DE$108 = "LEFT", $DR103 &lt; IF($DI$108="", 0, $DI$108)), $DS103,
    FALSE, N("Check if case is 'RIGHT' and x axis value greater than z score"),
    AND($DE$108 = "RIGHT", $DR103 &gt; IF($DI$108="", 0, $DI$108)), $DS103,
    FALSE, N("Default case: Return NA()"),
    TRUE, NA()
)</f>
        <v>#N/A</v>
      </c>
      <c r="DV103" s="78" t="e" cm="1">
        <f t="array" ref="DV103">_xlfn.IFS(
    FALSE, N("Check if X1 shading is ON"),
    $DV$88&lt;&gt;"x", NA(),
    FALSE, N("Check if case is 'LEFT' and x axis value less than z score"),
    AND($DE$111 = "LEFT", $DR103 &lt; IF($DI$111="", 0, $DI$111)), $DS103,
    FALSE, N("Check if case is 'RIGHT' and x axis value greater than z score"),
    AND($DE$111 = "RIGHT", $DR103 &gt; IF($DI$111="", 0, $DI$111)), $DS103,
    FALSE, N("Check if case is 'TWO' and both directions"),
    AND(
        $DE$111 = "TWO",
        OR($DR103 &lt; -ABS($DI$111), $DR103 &gt; ABS($DI$111))
    ), $DS103,
    FALSE, N("Default case: Return NA()"),
    TRUE, NA()
)</f>
        <v>#N/A</v>
      </c>
      <c r="DW103" s="30"/>
      <c r="DX103" s="66">
        <v>1.1666666666666643</v>
      </c>
      <c r="DY103" s="66">
        <v>6.2000000000000006E-2</v>
      </c>
      <c r="DZ103" s="66">
        <f t="shared" si="7"/>
        <v>6.2000000000000006E-2</v>
      </c>
      <c r="EA103" s="66" t="str">
        <f t="shared" si="8"/>
        <v>x̅</v>
      </c>
    </row>
    <row r="104" spans="27:131" ht="16" x14ac:dyDescent="0.2">
      <c r="AA104"/>
      <c r="AB104" s="30"/>
      <c r="AC104" s="41" t="s">
        <v>75</v>
      </c>
      <c r="AD104" s="8"/>
      <c r="AE104" s="26"/>
      <c r="AF104" s="97"/>
      <c r="AG104" s="97"/>
      <c r="AH104" s="97"/>
      <c r="AI104" s="42" t="str" cm="1">
        <f t="array" ref="AI104">_xlfn.IFS(
    ISNUMBER(SEARCH("0", AI95)), 0,
    AI95="", 0,
    ISNUMBER(SEARCH("x", AI95)), "x",
    TRUE, "x"
)</f>
        <v>x</v>
      </c>
      <c r="AJ104" s="42" t="str" cm="1">
        <f t="array" ref="AJ104">_xlfn.IFS(
    ISNUMBER(SEARCH("0", AJ95)), 0,
    AJ95="", 0,
    ISNUMBER(SEARCH("x", AJ95)), "x",
    TRUE, "x"
)</f>
        <v>x</v>
      </c>
      <c r="AK104" s="42" t="str" cm="1">
        <f t="array" ref="AK104">_xlfn.IFS(
    ISNUMBER(SEARCH("0", AK95)), 0,
    AK95="", 0,
    ISNUMBER(SEARCH("x", AK95)), "x",
    TRUE, "x"
)</f>
        <v>x</v>
      </c>
      <c r="AL104" s="30"/>
      <c r="AM104" s="8"/>
      <c r="AN104" s="74">
        <f t="shared" si="16"/>
        <v>0</v>
      </c>
      <c r="AO104" s="74" t="str">
        <f t="shared" si="17"/>
        <v>-pt standardized</v>
      </c>
      <c r="AP104" s="8"/>
      <c r="AQ104" s="98" t="s">
        <v>62</v>
      </c>
      <c r="AR104" s="8"/>
      <c r="AS104" s="38">
        <f t="shared" si="11"/>
        <v>-2.3750000000000022</v>
      </c>
      <c r="AT104" s="78">
        <f t="shared" si="12"/>
        <v>2.75011636428102E-2</v>
      </c>
      <c r="AU104" s="78" cm="1">
        <f t="array" ref="AU104">_xlfn.IFS(
    FALSE, N("Check if X1 shading is ON"),
    $AU$87&lt;&gt;"x", NA(),
    FALSE, N("Check if case is 'LEFT' and x axis value less than z score"),
    AND($AF$106 = "LEFT", $AS104 &lt; IF($AJ$106="", 0, $AJ$106)), $AT104,
    FALSE, N("Check if case is 'RIGHT' and x axis value greater than z score"),
    AND($AF$106 = "RIGHT", $AS104 &gt; IF($AJ$106="", 0, $AJ$106)), $AT104,
    FALSE, N("Check if case is 'TWO' and both directions"),
    AND(
        $AF$106 = "TWO",
        OR($AS104 &lt; -ABS($AJ$106), $AS104 &gt; ABS($AJ$107))
    ), $AT104,
    FALSE, N("Default case: Return NA()"),
    TRUE, NA()
)</f>
        <v>2.75011636428102E-2</v>
      </c>
      <c r="AV104" s="78" t="e" cm="1">
        <f t="array" ref="AV104">_xlfn.IFS(
    FALSE, N("Check if X1 shading is ON"),
    $AU$87&lt;&gt;"x", NA(),
    FALSE, N("Check if case is 'LEFT' and x axis value less than z score"),
    AND($AF$107 = "LEFT", $AS104 &lt; IF($AJ$107="", 0, $AJ$107)), $AT104,
    FALSE, N("Check if case is 'RIGHT' and x axis value greater than z score"),
    AND($AF$107 = "RIGHT", $AS104 &gt; IF($AJ$107="", 0, $AJ$107)), $AT104,
    FALSE, N("Default case: Return NA()"),
    TRUE, NA()
)</f>
        <v>#N/A</v>
      </c>
      <c r="AW104" s="78" t="e" cm="1">
        <f t="array" ref="AW104">_xlfn.IFS(
    FALSE, N("Check if X1 shading is ON"),
    $AW$87&lt;&gt;"x", NA(),
    FALSE, N("Check if case is 'LEFT' and x axis value less than z score"),
    AND($AF$110 = "LEFT", $AS104 &lt; IF($AJ$110="", 0, $AJ$110)), $AT104,
    FALSE, N("Check if case is 'RIGHT' and x axis value greater than z score"),
    AND($AF$110 = "RIGHT", $AS104 &gt; IF($AJ$110="", 0, $AJ$110)), $AT104,
    FALSE, N("Check if case is 'TWO' and both directions"),
    AND(
        $AF$110 = "TWO",
        OR($AS104 &lt; -ABS($AJ$110), $AS104 &gt; ABS($AJ$110))
    ), $AT104,
    FALSE, N("Default case: Return NA()"),
    TRUE, NA()
)</f>
        <v>#N/A</v>
      </c>
      <c r="AX104" s="30"/>
      <c r="AY104" s="66">
        <v>1.4999999999999982</v>
      </c>
      <c r="AZ104" s="66">
        <v>6.2000000000000006E-2</v>
      </c>
      <c r="BA104" s="66">
        <f t="shared" si="3"/>
        <v>6.2000000000000006E-2</v>
      </c>
      <c r="BB104" s="66" t="str">
        <f t="shared" si="4"/>
        <v>x̅</v>
      </c>
      <c r="DA104" s="30"/>
      <c r="DB104" s="26"/>
      <c r="DC104" s="26"/>
      <c r="DD104" s="26"/>
      <c r="DE104" s="26"/>
      <c r="DF104" s="37"/>
      <c r="DG104" s="37"/>
      <c r="DH104" s="37"/>
      <c r="DI104" s="38"/>
      <c r="DJ104" s="39"/>
      <c r="DK104" s="30"/>
      <c r="DL104" s="8"/>
      <c r="DM104" s="74">
        <f>'SCORECHART (2)'!AR15</f>
        <v>0</v>
      </c>
      <c r="DN104" s="74" t="str">
        <f>'SCORECHART (2)'!AS15</f>
        <v>-pt raw values</v>
      </c>
      <c r="DO104" s="8"/>
      <c r="DP104" s="98" t="s">
        <v>61</v>
      </c>
      <c r="DQ104" s="8"/>
      <c r="DR104" s="38">
        <f t="shared" si="15"/>
        <v>-2.4166666666666687</v>
      </c>
      <c r="DS104" s="78">
        <f t="shared" si="13"/>
        <v>2.5229736994620458E-2</v>
      </c>
      <c r="DT104" s="78" cm="1">
        <f t="array" ref="DT104">_xlfn.IFS(
    FALSE, N("Check if X1 shading is ON"),
    $DT$88&lt;&gt;"x", NA(),
    FALSE, N("Check if case is 'LEFT' and x axis value less than z score"),
    AND($DE$107 = "LEFT", $DR104 &lt; IF($DI$107="", 0, $DI$107)), $DS104,
    FALSE, N("Check if case is 'RIGHT' and x axis value greater than z score"),
    AND($DE$107 = "RIGHT", $DR104 &gt; IF($DI$107="", 0, $DI$107)), $DS104,
    FALSE, N("Check if case is 'TWO' and both directions"),
    AND(
        $DE$107 = "TWO",
        OR($DR104 &lt; -ABS($DI$107), $DR104 &gt; ABS($DI$108))
    ), $DS104,
    FALSE, N("Default case: Return NA()"),
    TRUE, NA()
)</f>
        <v>2.5229736994620458E-2</v>
      </c>
      <c r="DU104" s="78" t="e" cm="1">
        <f t="array" ref="DU104">_xlfn.IFS(
    FALSE, N("Check if X1 shading is ON"),
    $DT$88&lt;&gt;"x", NA(),
    FALSE, N("Check if case is 'LEFT' and x axis value less than z score"),
    AND($DE$108 = "LEFT", $DR104 &lt; IF($DI$108="", 0, $DI$108)), $DS104,
    FALSE, N("Check if case is 'RIGHT' and x axis value greater than z score"),
    AND($DE$108 = "RIGHT", $DR104 &gt; IF($DI$108="", 0, $DI$108)), $DS104,
    FALSE, N("Default case: Return NA()"),
    TRUE, NA()
)</f>
        <v>#N/A</v>
      </c>
      <c r="DV104" s="78" t="e" cm="1">
        <f t="array" ref="DV104">_xlfn.IFS(
    FALSE, N("Check if X1 shading is ON"),
    $DV$88&lt;&gt;"x", NA(),
    FALSE, N("Check if case is 'LEFT' and x axis value less than z score"),
    AND($DE$111 = "LEFT", $DR104 &lt; IF($DI$111="", 0, $DI$111)), $DS104,
    FALSE, N("Check if case is 'RIGHT' and x axis value greater than z score"),
    AND($DE$111 = "RIGHT", $DR104 &gt; IF($DI$111="", 0, $DI$111)), $DS104,
    FALSE, N("Check if case is 'TWO' and both directions"),
    AND(
        $DE$111 = "TWO",
        OR($DR104 &lt; -ABS($DI$111), $DR104 &gt; ABS($DI$111))
    ), $DS104,
    FALSE, N("Default case: Return NA()"),
    TRUE, NA()
)</f>
        <v>#N/A</v>
      </c>
      <c r="DW104" s="30"/>
      <c r="DX104" s="66">
        <v>1.3333333333333313</v>
      </c>
      <c r="DY104" s="66">
        <v>6.2000000000000006E-2</v>
      </c>
      <c r="DZ104" s="66">
        <f t="shared" si="7"/>
        <v>6.2000000000000006E-2</v>
      </c>
      <c r="EA104" s="66" t="str">
        <f t="shared" si="8"/>
        <v>x̅</v>
      </c>
    </row>
    <row r="105" spans="27:131" ht="16" x14ac:dyDescent="0.2">
      <c r="AA105"/>
      <c r="AB105" s="30"/>
      <c r="AC105" s="29" t="s">
        <v>17</v>
      </c>
      <c r="AD105" s="27" t="s">
        <v>13</v>
      </c>
      <c r="AE105" s="27" t="s">
        <v>23</v>
      </c>
      <c r="AF105" s="27" t="s">
        <v>0</v>
      </c>
      <c r="AG105" s="28" t="s">
        <v>14</v>
      </c>
      <c r="AH105" s="29" t="str">
        <f>IF(AH96=0,"",AH96)</f>
        <v>SE = σ̂(x̅)</v>
      </c>
      <c r="AI105" s="29" t="str">
        <f t="shared" ref="AI105:AK105" si="26">IF(AI96=0,"",AI96)</f>
        <v>x̅</v>
      </c>
      <c r="AJ105" s="29" t="str">
        <f>IF(AJ96=0,"",LEFT(AJ96,1))</f>
        <v>t</v>
      </c>
      <c r="AK105" s="29" t="str">
        <f t="shared" si="26"/>
        <v>P(x̅)</v>
      </c>
      <c r="AL105" s="8"/>
      <c r="AM105" s="8"/>
      <c r="AN105" s="74">
        <f t="shared" si="16"/>
        <v>0</v>
      </c>
      <c r="AO105" s="74" t="str">
        <f t="shared" si="17"/>
        <v>equations</v>
      </c>
      <c r="AP105" s="30"/>
      <c r="AQ105" s="98" t="s">
        <v>63</v>
      </c>
      <c r="AR105" s="8"/>
      <c r="AS105" s="38">
        <f t="shared" si="11"/>
        <v>-2.3333333333333357</v>
      </c>
      <c r="AT105" s="78">
        <f t="shared" si="12"/>
        <v>2.9946708232795709E-2</v>
      </c>
      <c r="AU105" s="78" cm="1">
        <f t="array" ref="AU105">_xlfn.IFS(
    FALSE, N("Check if X1 shading is ON"),
    $AU$87&lt;&gt;"x", NA(),
    FALSE, N("Check if case is 'LEFT' and x axis value less than z score"),
    AND($AF$106 = "LEFT", $AS105 &lt; IF($AJ$106="", 0, $AJ$106)), $AT105,
    FALSE, N("Check if case is 'RIGHT' and x axis value greater than z score"),
    AND($AF$106 = "RIGHT", $AS105 &gt; IF($AJ$106="", 0, $AJ$106)), $AT105,
    FALSE, N("Check if case is 'TWO' and both directions"),
    AND(
        $AF$106 = "TWO",
        OR($AS105 &lt; -ABS($AJ$106), $AS105 &gt; ABS($AJ$107))
    ), $AT105,
    FALSE, N("Default case: Return NA()"),
    TRUE, NA()
)</f>
        <v>2.9946708232795709E-2</v>
      </c>
      <c r="AV105" s="78" t="e" cm="1">
        <f t="array" ref="AV105">_xlfn.IFS(
    FALSE, N("Check if X1 shading is ON"),
    $AU$87&lt;&gt;"x", NA(),
    FALSE, N("Check if case is 'LEFT' and x axis value less than z score"),
    AND($AF$107 = "LEFT", $AS105 &lt; IF($AJ$107="", 0, $AJ$107)), $AT105,
    FALSE, N("Check if case is 'RIGHT' and x axis value greater than z score"),
    AND($AF$107 = "RIGHT", $AS105 &gt; IF($AJ$107="", 0, $AJ$107)), $AT105,
    FALSE, N("Default case: Return NA()"),
    TRUE, NA()
)</f>
        <v>#N/A</v>
      </c>
      <c r="AW105" s="78" t="e" cm="1">
        <f t="array" ref="AW105">_xlfn.IFS(
    FALSE, N("Check if X1 shading is ON"),
    $AW$87&lt;&gt;"x", NA(),
    FALSE, N("Check if case is 'LEFT' and x axis value less than z score"),
    AND($AF$110 = "LEFT", $AS105 &lt; IF($AJ$110="", 0, $AJ$110)), $AT105,
    FALSE, N("Check if case is 'RIGHT' and x axis value greater than z score"),
    AND($AF$110 = "RIGHT", $AS105 &gt; IF($AJ$110="", 0, $AJ$110)), $AT105,
    FALSE, N("Check if case is 'TWO' and both directions"),
    AND(
        $AF$110 = "TWO",
        OR($AS105 &lt; -ABS($AJ$110), $AS105 &gt; ABS($AJ$110))
    ), $AT105,
    FALSE, N("Default case: Return NA()"),
    TRUE, NA()
)</f>
        <v>#N/A</v>
      </c>
      <c r="AX105" s="30"/>
      <c r="AY105" s="66">
        <v>1.6666666666666652</v>
      </c>
      <c r="AZ105" s="66">
        <v>6.2000000000000006E-2</v>
      </c>
      <c r="BA105" s="66">
        <f t="shared" si="3"/>
        <v>6.2000000000000006E-2</v>
      </c>
      <c r="BB105" s="66" t="str">
        <f t="shared" si="4"/>
        <v>x̅</v>
      </c>
      <c r="DA105" s="30"/>
      <c r="DB105" s="41" t="s">
        <v>75</v>
      </c>
      <c r="DC105" s="8"/>
      <c r="DD105" s="26"/>
      <c r="DE105" s="97"/>
      <c r="DF105" s="97"/>
      <c r="DG105" s="97"/>
      <c r="DH105" s="42" t="str" cm="1">
        <f t="array" ref="DH105">_xlfn.IFS(
    ISNUMBER(SEARCH("0", DH96)), 0,
    DH96="", 0,
    ISNUMBER(SEARCH("x", DH96)), "x",
    TRUE, "x"
)</f>
        <v>x</v>
      </c>
      <c r="DI105" s="42" t="str" cm="1">
        <f t="array" ref="DI105">_xlfn.IFS(
    ISNUMBER(SEARCH("0", DI96)), 0,
    DI96="", 0,
    ISNUMBER(SEARCH("x", DI96)), "x",
    TRUE, "x"
)</f>
        <v>x</v>
      </c>
      <c r="DJ105" s="42" t="str" cm="1">
        <f t="array" ref="DJ105">_xlfn.IFS(
    ISNUMBER(SEARCH("0", DJ96)), 0,
    DJ96="", 0,
    ISNUMBER(SEARCH("x", DJ96)), "x",
    TRUE, "x"
)</f>
        <v>x</v>
      </c>
      <c r="DK105" s="30"/>
      <c r="DL105" s="8"/>
      <c r="DM105" s="74">
        <f>'SCORECHART (2)'!AR16</f>
        <v>0</v>
      </c>
      <c r="DN105" s="74" t="str">
        <f>'SCORECHART (2)'!AS16</f>
        <v>-pt standardized</v>
      </c>
      <c r="DO105" s="8"/>
      <c r="DP105" s="98" t="s">
        <v>62</v>
      </c>
      <c r="DQ105" s="8"/>
      <c r="DR105" s="38">
        <f t="shared" si="15"/>
        <v>-2.3750000000000022</v>
      </c>
      <c r="DS105" s="78">
        <f t="shared" si="13"/>
        <v>2.75011636428102E-2</v>
      </c>
      <c r="DT105" s="78" cm="1">
        <f t="array" ref="DT105">_xlfn.IFS(
    FALSE, N("Check if X1 shading is ON"),
    $DT$88&lt;&gt;"x", NA(),
    FALSE, N("Check if case is 'LEFT' and x axis value less than z score"),
    AND($DE$107 = "LEFT", $DR105 &lt; IF($DI$107="", 0, $DI$107)), $DS105,
    FALSE, N("Check if case is 'RIGHT' and x axis value greater than z score"),
    AND($DE$107 = "RIGHT", $DR105 &gt; IF($DI$107="", 0, $DI$107)), $DS105,
    FALSE, N("Check if case is 'TWO' and both directions"),
    AND(
        $DE$107 = "TWO",
        OR($DR105 &lt; -ABS($DI$107), $DR105 &gt; ABS($DI$108))
    ), $DS105,
    FALSE, N("Default case: Return NA()"),
    TRUE, NA()
)</f>
        <v>2.75011636428102E-2</v>
      </c>
      <c r="DU105" s="78" t="e" cm="1">
        <f t="array" ref="DU105">_xlfn.IFS(
    FALSE, N("Check if X1 shading is ON"),
    $DT$88&lt;&gt;"x", NA(),
    FALSE, N("Check if case is 'LEFT' and x axis value less than z score"),
    AND($DE$108 = "LEFT", $DR105 &lt; IF($DI$108="", 0, $DI$108)), $DS105,
    FALSE, N("Check if case is 'RIGHT' and x axis value greater than z score"),
    AND($DE$108 = "RIGHT", $DR105 &gt; IF($DI$108="", 0, $DI$108)), $DS105,
    FALSE, N("Default case: Return NA()"),
    TRUE, NA()
)</f>
        <v>#N/A</v>
      </c>
      <c r="DV105" s="78" t="e" cm="1">
        <f t="array" ref="DV105">_xlfn.IFS(
    FALSE, N("Check if X1 shading is ON"),
    $DV$88&lt;&gt;"x", NA(),
    FALSE, N("Check if case is 'LEFT' and x axis value less than z score"),
    AND($DE$111 = "LEFT", $DR105 &lt; IF($DI$111="", 0, $DI$111)), $DS105,
    FALSE, N("Check if case is 'RIGHT' and x axis value greater than z score"),
    AND($DE$111 = "RIGHT", $DR105 &gt; IF($DI$111="", 0, $DI$111)), $DS105,
    FALSE, N("Check if case is 'TWO' and both directions"),
    AND(
        $DE$111 = "TWO",
        OR($DR105 &lt; -ABS($DI$111), $DR105 &gt; ABS($DI$111))
    ), $DS105,
    FALSE, N("Default case: Return NA()"),
    TRUE, NA()
)</f>
        <v>#N/A</v>
      </c>
      <c r="DW105" s="30"/>
      <c r="DX105" s="66">
        <v>1.4999999999999982</v>
      </c>
      <c r="DY105" s="66">
        <v>6.2000000000000006E-2</v>
      </c>
      <c r="DZ105" s="66">
        <f t="shared" si="7"/>
        <v>6.2000000000000006E-2</v>
      </c>
      <c r="EA105" s="66" t="str">
        <f t="shared" si="8"/>
        <v>x̅</v>
      </c>
    </row>
    <row r="106" spans="27:131" ht="16" x14ac:dyDescent="0.2">
      <c r="AA106"/>
      <c r="AB106" s="30"/>
      <c r="AC106" s="32">
        <f>AC97</f>
        <v>30</v>
      </c>
      <c r="AD106" s="42" t="str">
        <f t="shared" ref="AD106:AE107" si="27">IF(AD97=0,"",AD97)</f>
        <v>T x̅</v>
      </c>
      <c r="AE106" s="42" t="str">
        <f t="shared" si="27"/>
        <v>critical value x̅</v>
      </c>
      <c r="AF106" s="42" t="str" cm="1">
        <f t="array" ref="AF106">_xlfn.IFS(
    AF97=0, "",
    ISNUMBER(SEARCH("LEFT", AF97)), "LEFT",
    ISNUMBER(SEARCH("RIGHT", AF97)), "RIGHT",
    TRUE, AF97
)</f>
        <v>LEFT</v>
      </c>
      <c r="AG106" s="46">
        <f t="shared" ref="AG106:AJ107" si="28">IF(AG97=0,"",AG97)</f>
        <v>80</v>
      </c>
      <c r="AH106" s="86">
        <f t="shared" si="28"/>
        <v>0.44824049374179142</v>
      </c>
      <c r="AI106" s="46">
        <f t="shared" si="28"/>
        <v>79.083245255395084</v>
      </c>
      <c r="AJ106" s="47">
        <f t="shared" si="28"/>
        <v>-2.0452296421327048</v>
      </c>
      <c r="AK106" s="48">
        <f>AK97</f>
        <v>2.5000000000000001E-2</v>
      </c>
      <c r="AL106" s="8"/>
      <c r="AM106" s="8"/>
      <c r="AN106" s="74">
        <f t="shared" si="16"/>
        <v>0</v>
      </c>
      <c r="AO106" s="74" t="str">
        <f t="shared" si="17"/>
        <v>confidence interval</v>
      </c>
      <c r="AP106" s="30"/>
      <c r="AQ106" s="98" t="s">
        <v>92</v>
      </c>
      <c r="AR106" s="30"/>
      <c r="AS106" s="38">
        <f t="shared" si="11"/>
        <v>-2.2916666666666692</v>
      </c>
      <c r="AT106" s="78">
        <f t="shared" si="12"/>
        <v>3.2576019512921418E-2</v>
      </c>
      <c r="AU106" s="78" cm="1">
        <f t="array" ref="AU106">_xlfn.IFS(
    FALSE, N("Check if X1 shading is ON"),
    $AU$87&lt;&gt;"x", NA(),
    FALSE, N("Check if case is 'LEFT' and x axis value less than z score"),
    AND($AF$106 = "LEFT", $AS106 &lt; IF($AJ$106="", 0, $AJ$106)), $AT106,
    FALSE, N("Check if case is 'RIGHT' and x axis value greater than z score"),
    AND($AF$106 = "RIGHT", $AS106 &gt; IF($AJ$106="", 0, $AJ$106)), $AT106,
    FALSE, N("Check if case is 'TWO' and both directions"),
    AND(
        $AF$106 = "TWO",
        OR($AS106 &lt; -ABS($AJ$106), $AS106 &gt; ABS($AJ$107))
    ), $AT106,
    FALSE, N("Default case: Return NA()"),
    TRUE, NA()
)</f>
        <v>3.2576019512921418E-2</v>
      </c>
      <c r="AV106" s="78" t="e" cm="1">
        <f t="array" ref="AV106">_xlfn.IFS(
    FALSE, N("Check if X1 shading is ON"),
    $AU$87&lt;&gt;"x", NA(),
    FALSE, N("Check if case is 'LEFT' and x axis value less than z score"),
    AND($AF$107 = "LEFT", $AS106 &lt; IF($AJ$107="", 0, $AJ$107)), $AT106,
    FALSE, N("Check if case is 'RIGHT' and x axis value greater than z score"),
    AND($AF$107 = "RIGHT", $AS106 &gt; IF($AJ$107="", 0, $AJ$107)), $AT106,
    FALSE, N("Default case: Return NA()"),
    TRUE, NA()
)</f>
        <v>#N/A</v>
      </c>
      <c r="AW106" s="78" t="e" cm="1">
        <f t="array" ref="AW106">_xlfn.IFS(
    FALSE, N("Check if X1 shading is ON"),
    $AW$87&lt;&gt;"x", NA(),
    FALSE, N("Check if case is 'LEFT' and x axis value less than z score"),
    AND($AF$110 = "LEFT", $AS106 &lt; IF($AJ$110="", 0, $AJ$110)), $AT106,
    FALSE, N("Check if case is 'RIGHT' and x axis value greater than z score"),
    AND($AF$110 = "RIGHT", $AS106 &gt; IF($AJ$110="", 0, $AJ$110)), $AT106,
    FALSE, N("Check if case is 'TWO' and both directions"),
    AND(
        $AF$110 = "TWO",
        OR($AS106 &lt; -ABS($AJ$110), $AS106 &gt; ABS($AJ$110))
    ), $AT106,
    FALSE, N("Default case: Return NA()"),
    TRUE, NA()
)</f>
        <v>#N/A</v>
      </c>
      <c r="AX106" s="30"/>
      <c r="AY106" s="66">
        <v>1.8333333333333321</v>
      </c>
      <c r="AZ106" s="66">
        <v>6.2000000000000006E-2</v>
      </c>
      <c r="BA106" s="66">
        <f t="shared" si="3"/>
        <v>6.2000000000000006E-2</v>
      </c>
      <c r="BB106" s="66" t="str">
        <f t="shared" si="4"/>
        <v>x̅</v>
      </c>
      <c r="DA106" s="30"/>
      <c r="DB106" s="29" t="s">
        <v>17</v>
      </c>
      <c r="DC106" s="27" t="s">
        <v>13</v>
      </c>
      <c r="DD106" s="27" t="s">
        <v>23</v>
      </c>
      <c r="DE106" s="27" t="s">
        <v>0</v>
      </c>
      <c r="DF106" s="28" t="s">
        <v>14</v>
      </c>
      <c r="DG106" s="29" t="str">
        <f t="shared" ref="DG106:DH108" si="29">IF(DG97=0,"",DG97)</f>
        <v>SE = σ̂(x̅)</v>
      </c>
      <c r="DH106" s="29" t="str">
        <f t="shared" si="29"/>
        <v>x̅</v>
      </c>
      <c r="DI106" s="29" t="str">
        <f>IF(DI97=0,"",LEFT(DI97,1))</f>
        <v>t</v>
      </c>
      <c r="DJ106" s="29" t="str">
        <f>IF(DJ97=0,"",DJ97)</f>
        <v>P(x̅)</v>
      </c>
      <c r="DK106" s="8"/>
      <c r="DL106" s="8"/>
      <c r="DM106" s="74">
        <f>'SCORECHART (2)'!AR17</f>
        <v>0</v>
      </c>
      <c r="DN106" s="74" t="str">
        <f>'SCORECHART (2)'!AS17</f>
        <v>equations</v>
      </c>
      <c r="DO106" s="30"/>
      <c r="DP106" s="98" t="s">
        <v>63</v>
      </c>
      <c r="DQ106" s="8"/>
      <c r="DR106" s="38">
        <f t="shared" si="15"/>
        <v>-2.3333333333333357</v>
      </c>
      <c r="DS106" s="78">
        <f t="shared" si="13"/>
        <v>2.9946708232795709E-2</v>
      </c>
      <c r="DT106" s="78" cm="1">
        <f t="array" ref="DT106">_xlfn.IFS(
    FALSE, N("Check if X1 shading is ON"),
    $DT$88&lt;&gt;"x", NA(),
    FALSE, N("Check if case is 'LEFT' and x axis value less than z score"),
    AND($DE$107 = "LEFT", $DR106 &lt; IF($DI$107="", 0, $DI$107)), $DS106,
    FALSE, N("Check if case is 'RIGHT' and x axis value greater than z score"),
    AND($DE$107 = "RIGHT", $DR106 &gt; IF($DI$107="", 0, $DI$107)), $DS106,
    FALSE, N("Check if case is 'TWO' and both directions"),
    AND(
        $DE$107 = "TWO",
        OR($DR106 &lt; -ABS($DI$107), $DR106 &gt; ABS($DI$108))
    ), $DS106,
    FALSE, N("Default case: Return NA()"),
    TRUE, NA()
)</f>
        <v>2.9946708232795709E-2</v>
      </c>
      <c r="DU106" s="78" t="e" cm="1">
        <f t="array" ref="DU106">_xlfn.IFS(
    FALSE, N("Check if X1 shading is ON"),
    $DT$88&lt;&gt;"x", NA(),
    FALSE, N("Check if case is 'LEFT' and x axis value less than z score"),
    AND($DE$108 = "LEFT", $DR106 &lt; IF($DI$108="", 0, $DI$108)), $DS106,
    FALSE, N("Check if case is 'RIGHT' and x axis value greater than z score"),
    AND($DE$108 = "RIGHT", $DR106 &gt; IF($DI$108="", 0, $DI$108)), $DS106,
    FALSE, N("Default case: Return NA()"),
    TRUE, NA()
)</f>
        <v>#N/A</v>
      </c>
      <c r="DV106" s="78" t="e" cm="1">
        <f t="array" ref="DV106">_xlfn.IFS(
    FALSE, N("Check if X1 shading is ON"),
    $DV$88&lt;&gt;"x", NA(),
    FALSE, N("Check if case is 'LEFT' and x axis value less than z score"),
    AND($DE$111 = "LEFT", $DR106 &lt; IF($DI$111="", 0, $DI$111)), $DS106,
    FALSE, N("Check if case is 'RIGHT' and x axis value greater than z score"),
    AND($DE$111 = "RIGHT", $DR106 &gt; IF($DI$111="", 0, $DI$111)), $DS106,
    FALSE, N("Check if case is 'TWO' and both directions"),
    AND(
        $DE$111 = "TWO",
        OR($DR106 &lt; -ABS($DI$111), $DR106 &gt; ABS($DI$111))
    ), $DS106,
    FALSE, N("Default case: Return NA()"),
    TRUE, NA()
)</f>
        <v>#N/A</v>
      </c>
      <c r="DW106" s="30"/>
      <c r="DX106" s="66">
        <v>1.6666666666666652</v>
      </c>
      <c r="DY106" s="66">
        <v>6.2000000000000006E-2</v>
      </c>
      <c r="DZ106" s="66">
        <f t="shared" si="7"/>
        <v>6.2000000000000006E-2</v>
      </c>
      <c r="EA106" s="66" t="str">
        <f t="shared" si="8"/>
        <v>x̅</v>
      </c>
    </row>
    <row r="107" spans="27:131" ht="16" x14ac:dyDescent="0.2">
      <c r="AA107"/>
      <c r="AB107" s="30"/>
      <c r="AC107" s="32">
        <f>AC98</f>
        <v>30</v>
      </c>
      <c r="AD107" s="42" t="str">
        <f t="shared" si="27"/>
        <v>T x̅</v>
      </c>
      <c r="AE107" s="42" t="str">
        <f t="shared" si="27"/>
        <v>critical value x̅</v>
      </c>
      <c r="AF107" s="42" t="str" cm="1">
        <f t="array" ref="AF107">_xlfn.IFS(
    AF98=0, "",
    ISNUMBER(SEARCH("LEFT", AF98)), "LEFT",
    ISNUMBER(SEARCH("RIGHT", AF98)), "RIGHT",
    TRUE, AF98
)</f>
        <v>RIGHT</v>
      </c>
      <c r="AG107" s="46">
        <f t="shared" si="28"/>
        <v>80</v>
      </c>
      <c r="AH107" s="86">
        <f t="shared" si="28"/>
        <v>0.44824049374179142</v>
      </c>
      <c r="AI107" s="46">
        <f>IF(AI98=0,"",AI98)</f>
        <v>80.916754744604916</v>
      </c>
      <c r="AJ107" s="47">
        <f>IF(AJ98=0,"",AJ98)</f>
        <v>2.0452296421327034</v>
      </c>
      <c r="AK107" s="48">
        <f>AK98</f>
        <v>2.5000000000000001E-2</v>
      </c>
      <c r="AL107" s="30"/>
      <c r="AM107" s="8"/>
      <c r="AN107" s="74">
        <f t="shared" si="16"/>
        <v>0</v>
      </c>
      <c r="AO107" s="74" t="str">
        <f t="shared" si="17"/>
        <v>raw scale3</v>
      </c>
      <c r="AP107" s="30"/>
      <c r="AQ107" s="98" t="s">
        <v>93</v>
      </c>
      <c r="AR107" s="30"/>
      <c r="AS107" s="38">
        <f t="shared" si="11"/>
        <v>-2.2500000000000027</v>
      </c>
      <c r="AT107" s="78">
        <f t="shared" si="12"/>
        <v>3.53988426307607E-2</v>
      </c>
      <c r="AU107" s="78" cm="1">
        <f t="array" ref="AU107">_xlfn.IFS(
    FALSE, N("Check if X1 shading is ON"),
    $AU$87&lt;&gt;"x", NA(),
    FALSE, N("Check if case is 'LEFT' and x axis value less than z score"),
    AND($AF$106 = "LEFT", $AS107 &lt; IF($AJ$106="", 0, $AJ$106)), $AT107,
    FALSE, N("Check if case is 'RIGHT' and x axis value greater than z score"),
    AND($AF$106 = "RIGHT", $AS107 &gt; IF($AJ$106="", 0, $AJ$106)), $AT107,
    FALSE, N("Check if case is 'TWO' and both directions"),
    AND(
        $AF$106 = "TWO",
        OR($AS107 &lt; -ABS($AJ$106), $AS107 &gt; ABS($AJ$107))
    ), $AT107,
    FALSE, N("Default case: Return NA()"),
    TRUE, NA()
)</f>
        <v>3.53988426307607E-2</v>
      </c>
      <c r="AV107" s="78" t="e" cm="1">
        <f t="array" ref="AV107">_xlfn.IFS(
    FALSE, N("Check if X1 shading is ON"),
    $AU$87&lt;&gt;"x", NA(),
    FALSE, N("Check if case is 'LEFT' and x axis value less than z score"),
    AND($AF$107 = "LEFT", $AS107 &lt; IF($AJ$107="", 0, $AJ$107)), $AT107,
    FALSE, N("Check if case is 'RIGHT' and x axis value greater than z score"),
    AND($AF$107 = "RIGHT", $AS107 &gt; IF($AJ$107="", 0, $AJ$107)), $AT107,
    FALSE, N("Default case: Return NA()"),
    TRUE, NA()
)</f>
        <v>#N/A</v>
      </c>
      <c r="AW107" s="78" t="e" cm="1">
        <f t="array" ref="AW107">_xlfn.IFS(
    FALSE, N("Check if X1 shading is ON"),
    $AW$87&lt;&gt;"x", NA(),
    FALSE, N("Check if case is 'LEFT' and x axis value less than z score"),
    AND($AF$110 = "LEFT", $AS107 &lt; IF($AJ$110="", 0, $AJ$110)), $AT107,
    FALSE, N("Check if case is 'RIGHT' and x axis value greater than z score"),
    AND($AF$110 = "RIGHT", $AS107 &gt; IF($AJ$110="", 0, $AJ$110)), $AT107,
    FALSE, N("Check if case is 'TWO' and both directions"),
    AND(
        $AF$110 = "TWO",
        OR($AS107 &lt; -ABS($AJ$110), $AS107 &gt; ABS($AJ$110))
    ), $AT107,
    FALSE, N("Default case: Return NA()"),
    TRUE, NA()
)</f>
        <v>#N/A</v>
      </c>
      <c r="AX107" s="30"/>
      <c r="AY107" s="66">
        <v>-1.6666666666666696</v>
      </c>
      <c r="AZ107" s="66">
        <v>8.6000000000000007E-2</v>
      </c>
      <c r="BA107" s="66">
        <f t="shared" si="3"/>
        <v>8.6000000000000007E-2</v>
      </c>
      <c r="BB107" s="66" t="str">
        <f t="shared" si="4"/>
        <v>x̅</v>
      </c>
      <c r="DA107" s="30"/>
      <c r="DB107" s="32">
        <f>DB98</f>
        <v>30</v>
      </c>
      <c r="DC107" s="42" t="str">
        <f>IF(DC98=0,"",DC98)</f>
        <v>T x̅</v>
      </c>
      <c r="DD107" s="42" t="str">
        <f>IF(DD98=0,"",DD98)</f>
        <v>critical value x̅</v>
      </c>
      <c r="DE107" s="42" t="str" cm="1">
        <f t="array" ref="DE107">_xlfn.IFS(
    DE98=0, "",
    ISNUMBER(SEARCH("LEFT", DE98)), "LEFT",
    ISNUMBER(SEARCH("RIGHT", DE98)), "RIGHT",
    TRUE, DE98
)</f>
        <v>LEFT</v>
      </c>
      <c r="DF107" s="46">
        <f>IF(DF98=0,"",DF98)</f>
        <v>80</v>
      </c>
      <c r="DG107" s="86">
        <f t="shared" si="29"/>
        <v>0.44824049374179142</v>
      </c>
      <c r="DH107" s="46">
        <f t="shared" si="29"/>
        <v>79.083245255395084</v>
      </c>
      <c r="DI107" s="47">
        <f>IF(DI98=0,"",DI98)</f>
        <v>-2.0452296421327048</v>
      </c>
      <c r="DJ107" s="48">
        <f>DJ98</f>
        <v>2.5000000000000001E-2</v>
      </c>
      <c r="DK107" s="8"/>
      <c r="DL107" s="8"/>
      <c r="DM107" s="74">
        <f>'SCORECHART (2)'!AR18</f>
        <v>0</v>
      </c>
      <c r="DN107" s="74" t="str">
        <f>'SCORECHART (2)'!AS18</f>
        <v>confidence interval</v>
      </c>
      <c r="DO107" s="30"/>
      <c r="DP107" s="98" t="s">
        <v>92</v>
      </c>
      <c r="DQ107" s="30"/>
      <c r="DR107" s="38">
        <f t="shared" si="15"/>
        <v>-2.2916666666666692</v>
      </c>
      <c r="DS107" s="78">
        <f t="shared" si="13"/>
        <v>3.2576019512921418E-2</v>
      </c>
      <c r="DT107" s="78" cm="1">
        <f t="array" ref="DT107">_xlfn.IFS(
    FALSE, N("Check if X1 shading is ON"),
    $DT$88&lt;&gt;"x", NA(),
    FALSE, N("Check if case is 'LEFT' and x axis value less than z score"),
    AND($DE$107 = "LEFT", $DR107 &lt; IF($DI$107="", 0, $DI$107)), $DS107,
    FALSE, N("Check if case is 'RIGHT' and x axis value greater than z score"),
    AND($DE$107 = "RIGHT", $DR107 &gt; IF($DI$107="", 0, $DI$107)), $DS107,
    FALSE, N("Check if case is 'TWO' and both directions"),
    AND(
        $DE$107 = "TWO",
        OR($DR107 &lt; -ABS($DI$107), $DR107 &gt; ABS($DI$108))
    ), $DS107,
    FALSE, N("Default case: Return NA()"),
    TRUE, NA()
)</f>
        <v>3.2576019512921418E-2</v>
      </c>
      <c r="DU107" s="78" t="e" cm="1">
        <f t="array" ref="DU107">_xlfn.IFS(
    FALSE, N("Check if X1 shading is ON"),
    $DT$88&lt;&gt;"x", NA(),
    FALSE, N("Check if case is 'LEFT' and x axis value less than z score"),
    AND($DE$108 = "LEFT", $DR107 &lt; IF($DI$108="", 0, $DI$108)), $DS107,
    FALSE, N("Check if case is 'RIGHT' and x axis value greater than z score"),
    AND($DE$108 = "RIGHT", $DR107 &gt; IF($DI$108="", 0, $DI$108)), $DS107,
    FALSE, N("Default case: Return NA()"),
    TRUE, NA()
)</f>
        <v>#N/A</v>
      </c>
      <c r="DV107" s="78" t="e" cm="1">
        <f t="array" ref="DV107">_xlfn.IFS(
    FALSE, N("Check if X1 shading is ON"),
    $DV$88&lt;&gt;"x", NA(),
    FALSE, N("Check if case is 'LEFT' and x axis value less than z score"),
    AND($DE$111 = "LEFT", $DR107 &lt; IF($DI$111="", 0, $DI$111)), $DS107,
    FALSE, N("Check if case is 'RIGHT' and x axis value greater than z score"),
    AND($DE$111 = "RIGHT", $DR107 &gt; IF($DI$111="", 0, $DI$111)), $DS107,
    FALSE, N("Check if case is 'TWO' and both directions"),
    AND(
        $DE$111 = "TWO",
        OR($DR107 &lt; -ABS($DI$111), $DR107 &gt; ABS($DI$111))
    ), $DS107,
    FALSE, N("Default case: Return NA()"),
    TRUE, NA()
)</f>
        <v>#N/A</v>
      </c>
      <c r="DW107" s="30"/>
      <c r="DX107" s="66">
        <v>1.8333333333333321</v>
      </c>
      <c r="DY107" s="66">
        <v>6.2000000000000006E-2</v>
      </c>
      <c r="DZ107" s="66">
        <f t="shared" si="7"/>
        <v>6.2000000000000006E-2</v>
      </c>
      <c r="EA107" s="66" t="str">
        <f t="shared" si="8"/>
        <v>x̅</v>
      </c>
    </row>
    <row r="108" spans="27:131" ht="16" x14ac:dyDescent="0.2">
      <c r="AA108"/>
      <c r="AB108" s="30"/>
      <c r="AC108" s="26"/>
      <c r="AD108" s="8"/>
      <c r="AE108" s="8"/>
      <c r="AF108" s="74" t="str">
        <f>IF(AND(AF106="left",AF107="right"),"TWO","")</f>
        <v>TWO</v>
      </c>
      <c r="AG108" s="8"/>
      <c r="AH108" s="8"/>
      <c r="AI108" s="8"/>
      <c r="AJ108" s="8"/>
      <c r="AK108" s="8"/>
      <c r="AL108" s="30"/>
      <c r="AM108" s="8"/>
      <c r="AN108" s="74">
        <f t="shared" si="16"/>
        <v>0</v>
      </c>
      <c r="AO108" s="74" t="str">
        <f t="shared" si="17"/>
        <v>stdev3</v>
      </c>
      <c r="AP108" s="30"/>
      <c r="AQ108" s="98" t="s">
        <v>94</v>
      </c>
      <c r="AR108" s="8"/>
      <c r="AS108" s="38">
        <f t="shared" si="11"/>
        <v>-2.2083333333333361</v>
      </c>
      <c r="AT108" s="78">
        <f t="shared" si="12"/>
        <v>3.842496144051763E-2</v>
      </c>
      <c r="AU108" s="78" cm="1">
        <f t="array" ref="AU108">_xlfn.IFS(
    FALSE, N("Check if X1 shading is ON"),
    $AU$87&lt;&gt;"x", NA(),
    FALSE, N("Check if case is 'LEFT' and x axis value less than z score"),
    AND($AF$106 = "LEFT", $AS108 &lt; IF($AJ$106="", 0, $AJ$106)), $AT108,
    FALSE, N("Check if case is 'RIGHT' and x axis value greater than z score"),
    AND($AF$106 = "RIGHT", $AS108 &gt; IF($AJ$106="", 0, $AJ$106)), $AT108,
    FALSE, N("Check if case is 'TWO' and both directions"),
    AND(
        $AF$106 = "TWO",
        OR($AS108 &lt; -ABS($AJ$106), $AS108 &gt; ABS($AJ$107))
    ), $AT108,
    FALSE, N("Default case: Return NA()"),
    TRUE, NA()
)</f>
        <v>3.842496144051763E-2</v>
      </c>
      <c r="AV108" s="78" t="e" cm="1">
        <f t="array" ref="AV108">_xlfn.IFS(
    FALSE, N("Check if X1 shading is ON"),
    $AU$87&lt;&gt;"x", NA(),
    FALSE, N("Check if case is 'LEFT' and x axis value less than z score"),
    AND($AF$107 = "LEFT", $AS108 &lt; IF($AJ$107="", 0, $AJ$107)), $AT108,
    FALSE, N("Check if case is 'RIGHT' and x axis value greater than z score"),
    AND($AF$107 = "RIGHT", $AS108 &gt; IF($AJ$107="", 0, $AJ$107)), $AT108,
    FALSE, N("Default case: Return NA()"),
    TRUE, NA()
)</f>
        <v>#N/A</v>
      </c>
      <c r="AW108" s="78" t="e" cm="1">
        <f t="array" ref="AW108">_xlfn.IFS(
    FALSE, N("Check if X1 shading is ON"),
    $AW$87&lt;&gt;"x", NA(),
    FALSE, N("Check if case is 'LEFT' and x axis value less than z score"),
    AND($AF$110 = "LEFT", $AS108 &lt; IF($AJ$110="", 0, $AJ$110)), $AT108,
    FALSE, N("Check if case is 'RIGHT' and x axis value greater than z score"),
    AND($AF$110 = "RIGHT", $AS108 &gt; IF($AJ$110="", 0, $AJ$110)), $AT108,
    FALSE, N("Check if case is 'TWO' and both directions"),
    AND(
        $AF$110 = "TWO",
        OR($AS108 &lt; -ABS($AJ$110), $AS108 &gt; ABS($AJ$110))
    ), $AT108,
    FALSE, N("Default case: Return NA()"),
    TRUE, NA()
)</f>
        <v>#N/A</v>
      </c>
      <c r="AX108" s="30"/>
      <c r="AY108" s="66">
        <v>-1.5000000000000027</v>
      </c>
      <c r="AZ108" s="66">
        <v>8.6000000000000007E-2</v>
      </c>
      <c r="BA108" s="66">
        <f t="shared" ref="BA108:BA171" si="30">IF($BA$41="x",AZ108,NA())</f>
        <v>8.6000000000000007E-2</v>
      </c>
      <c r="BB108" s="66" t="str">
        <f t="shared" ref="BB108:BB171" si="31">IF($AI$105="","",$AI$105)</f>
        <v>x̅</v>
      </c>
      <c r="DA108" s="30"/>
      <c r="DB108" s="32">
        <f>DB99</f>
        <v>30</v>
      </c>
      <c r="DC108" s="42" t="str">
        <f>IF(DC99=0,"",DC99)</f>
        <v>T x̅</v>
      </c>
      <c r="DD108" s="42" t="str">
        <f>IF(DD99=0,"",DD99)</f>
        <v>critical value x̅</v>
      </c>
      <c r="DE108" s="42" t="str" cm="1">
        <f t="array" ref="DE108">_xlfn.IFS(
    DE99=0, "",
    ISNUMBER(SEARCH("LEFT", DE99)), "LEFT",
    ISNUMBER(SEARCH("RIGHT", DE99)), "RIGHT",
    TRUE, DE99
)</f>
        <v>RIGHT</v>
      </c>
      <c r="DF108" s="46">
        <f>IF(DF99=0,"",DF99)</f>
        <v>80</v>
      </c>
      <c r="DG108" s="86">
        <f t="shared" si="29"/>
        <v>0.44824049374179142</v>
      </c>
      <c r="DH108" s="46">
        <f t="shared" si="29"/>
        <v>80.916754744604916</v>
      </c>
      <c r="DI108" s="47">
        <f>IF(DI99=0,"",DI99)</f>
        <v>2.0452296421327034</v>
      </c>
      <c r="DJ108" s="48">
        <f>DJ99</f>
        <v>2.5000000000000001E-2</v>
      </c>
      <c r="DK108" s="30"/>
      <c r="DL108" s="8"/>
      <c r="DM108" s="74">
        <f>'SCORECHART (2)'!AR19</f>
        <v>0</v>
      </c>
      <c r="DN108" s="74" t="str">
        <f>'SCORECHART (2)'!AS19</f>
        <v>raw scale3</v>
      </c>
      <c r="DO108" s="30"/>
      <c r="DP108" s="98" t="s">
        <v>93</v>
      </c>
      <c r="DQ108" s="30"/>
      <c r="DR108" s="38">
        <f t="shared" si="15"/>
        <v>-2.2500000000000027</v>
      </c>
      <c r="DS108" s="78">
        <f t="shared" si="13"/>
        <v>3.53988426307607E-2</v>
      </c>
      <c r="DT108" s="78" cm="1">
        <f t="array" ref="DT108">_xlfn.IFS(
    FALSE, N("Check if X1 shading is ON"),
    $DT$88&lt;&gt;"x", NA(),
    FALSE, N("Check if case is 'LEFT' and x axis value less than z score"),
    AND($DE$107 = "LEFT", $DR108 &lt; IF($DI$107="", 0, $DI$107)), $DS108,
    FALSE, N("Check if case is 'RIGHT' and x axis value greater than z score"),
    AND($DE$107 = "RIGHT", $DR108 &gt; IF($DI$107="", 0, $DI$107)), $DS108,
    FALSE, N("Check if case is 'TWO' and both directions"),
    AND(
        $DE$107 = "TWO",
        OR($DR108 &lt; -ABS($DI$107), $DR108 &gt; ABS($DI$108))
    ), $DS108,
    FALSE, N("Default case: Return NA()"),
    TRUE, NA()
)</f>
        <v>3.53988426307607E-2</v>
      </c>
      <c r="DU108" s="78" t="e" cm="1">
        <f t="array" ref="DU108">_xlfn.IFS(
    FALSE, N("Check if X1 shading is ON"),
    $DT$88&lt;&gt;"x", NA(),
    FALSE, N("Check if case is 'LEFT' and x axis value less than z score"),
    AND($DE$108 = "LEFT", $DR108 &lt; IF($DI$108="", 0, $DI$108)), $DS108,
    FALSE, N("Check if case is 'RIGHT' and x axis value greater than z score"),
    AND($DE$108 = "RIGHT", $DR108 &gt; IF($DI$108="", 0, $DI$108)), $DS108,
    FALSE, N("Default case: Return NA()"),
    TRUE, NA()
)</f>
        <v>#N/A</v>
      </c>
      <c r="DV108" s="78" t="e" cm="1">
        <f t="array" ref="DV108">_xlfn.IFS(
    FALSE, N("Check if X1 shading is ON"),
    $DV$88&lt;&gt;"x", NA(),
    FALSE, N("Check if case is 'LEFT' and x axis value less than z score"),
    AND($DE$111 = "LEFT", $DR108 &lt; IF($DI$111="", 0, $DI$111)), $DS108,
    FALSE, N("Check if case is 'RIGHT' and x axis value greater than z score"),
    AND($DE$111 = "RIGHT", $DR108 &gt; IF($DI$111="", 0, $DI$111)), $DS108,
    FALSE, N("Check if case is 'TWO' and both directions"),
    AND(
        $DE$111 = "TWO",
        OR($DR108 &lt; -ABS($DI$111), $DR108 &gt; ABS($DI$111))
    ), $DS108,
    FALSE, N("Default case: Return NA()"),
    TRUE, NA()
)</f>
        <v>#N/A</v>
      </c>
      <c r="DW108" s="30"/>
      <c r="DX108" s="66">
        <v>-1.6666666666666696</v>
      </c>
      <c r="DY108" s="66">
        <v>8.6000000000000007E-2</v>
      </c>
      <c r="DZ108" s="66">
        <f t="shared" ref="DZ108:DZ139" si="32">IF($DZ$42="x",DY108,NA())</f>
        <v>8.6000000000000007E-2</v>
      </c>
      <c r="EA108" s="66" t="str">
        <f t="shared" ref="EA108:EA139" si="33">IF($DH$106="","",$DH$106)</f>
        <v>x̅</v>
      </c>
    </row>
    <row r="109" spans="27:131" ht="16" x14ac:dyDescent="0.2">
      <c r="AA109"/>
      <c r="AB109" s="30"/>
      <c r="AC109" s="26"/>
      <c r="AD109" s="8"/>
      <c r="AE109" s="8"/>
      <c r="AF109" s="42" t="str" cm="1">
        <f t="array" ref="AF109">_xlfn.IFS(
    ISNUMBER(SEARCH("0", AF100)), 0,
    AF100="", 0,
    ISNUMBER(SEARCH("x", AF100)), "x",
    TRUE, "x"
)</f>
        <v>x</v>
      </c>
      <c r="AG109" s="42" t="str" cm="1">
        <f t="array" ref="AG109">_xlfn.IFS(
    ISNUMBER(SEARCH("0", AG100)), 0,
    AG100="", 0,
    ISNUMBER(SEARCH("x", AG100)), "x",
    TRUE, "x"
)</f>
        <v>x</v>
      </c>
      <c r="AH109" s="42" t="str" cm="1">
        <f t="array" ref="AH109">_xlfn.IFS(
    ISNUMBER(SEARCH("0", AH100)), 0,
    AH100="", 0,
    ISNUMBER(SEARCH("x", AH100)), "x",
    TRUE, "x"
)</f>
        <v>x</v>
      </c>
      <c r="AI109" s="42" t="str" cm="1">
        <f t="array" ref="AI109">_xlfn.IFS(
    ISNUMBER(SEARCH("0", AI100)), 0,
    AI100="", 0,
    ISNUMBER(SEARCH("x", AI100)), "x",
    TRUE, "x"
)</f>
        <v>x</v>
      </c>
      <c r="AJ109" s="42" t="str" cm="1">
        <f t="array" ref="AJ109">_xlfn.IFS(
    ISNUMBER(SEARCH("0", AJ100)), 0,
    AJ100="", 0,
    ISNUMBER(SEARCH("x", AJ100)), "x",
    TRUE, "x"
)</f>
        <v>x</v>
      </c>
      <c r="AK109" s="42" t="str" cm="1">
        <f t="array" ref="AK109">_xlfn.IFS(
    ISNUMBER(SEARCH("0", AK100)), 0,
    AK100="", 0,
    ISNUMBER(SEARCH("x", AK100)), "x",
    TRUE, "x"
)</f>
        <v>x</v>
      </c>
      <c r="AL109" s="30"/>
      <c r="AM109" s="8"/>
      <c r="AN109" s="74" t="str">
        <f t="shared" si="16"/>
        <v>x</v>
      </c>
      <c r="AO109" s="74" t="str">
        <f t="shared" si="17"/>
        <v>kudos!</v>
      </c>
      <c r="AP109" s="30"/>
      <c r="AQ109" s="8"/>
      <c r="AR109" s="8"/>
      <c r="AS109" s="38">
        <f t="shared" si="11"/>
        <v>-2.1666666666666696</v>
      </c>
      <c r="AT109" s="78">
        <f t="shared" si="12"/>
        <v>4.1664133658563668E-2</v>
      </c>
      <c r="AU109" s="78" cm="1">
        <f t="array" ref="AU109">_xlfn.IFS(
    FALSE, N("Check if X1 shading is ON"),
    $AU$87&lt;&gt;"x", NA(),
    FALSE, N("Check if case is 'LEFT' and x axis value less than z score"),
    AND($AF$106 = "LEFT", $AS109 &lt; IF($AJ$106="", 0, $AJ$106)), $AT109,
    FALSE, N("Check if case is 'RIGHT' and x axis value greater than z score"),
    AND($AF$106 = "RIGHT", $AS109 &gt; IF($AJ$106="", 0, $AJ$106)), $AT109,
    FALSE, N("Check if case is 'TWO' and both directions"),
    AND(
        $AF$106 = "TWO",
        OR($AS109 &lt; -ABS($AJ$106), $AS109 &gt; ABS($AJ$107))
    ), $AT109,
    FALSE, N("Default case: Return NA()"),
    TRUE, NA()
)</f>
        <v>4.1664133658563668E-2</v>
      </c>
      <c r="AV109" s="78" t="e" cm="1">
        <f t="array" ref="AV109">_xlfn.IFS(
    FALSE, N("Check if X1 shading is ON"),
    $AU$87&lt;&gt;"x", NA(),
    FALSE, N("Check if case is 'LEFT' and x axis value less than z score"),
    AND($AF$107 = "LEFT", $AS109 &lt; IF($AJ$107="", 0, $AJ$107)), $AT109,
    FALSE, N("Check if case is 'RIGHT' and x axis value greater than z score"),
    AND($AF$107 = "RIGHT", $AS109 &gt; IF($AJ$107="", 0, $AJ$107)), $AT109,
    FALSE, N("Default case: Return NA()"),
    TRUE, NA()
)</f>
        <v>#N/A</v>
      </c>
      <c r="AW109" s="78" t="e" cm="1">
        <f t="array" ref="AW109">_xlfn.IFS(
    FALSE, N("Check if X1 shading is ON"),
    $AW$87&lt;&gt;"x", NA(),
    FALSE, N("Check if case is 'LEFT' and x axis value less than z score"),
    AND($AF$110 = "LEFT", $AS109 &lt; IF($AJ$110="", 0, $AJ$110)), $AT109,
    FALSE, N("Check if case is 'RIGHT' and x axis value greater than z score"),
    AND($AF$110 = "RIGHT", $AS109 &gt; IF($AJ$110="", 0, $AJ$110)), $AT109,
    FALSE, N("Check if case is 'TWO' and both directions"),
    AND(
        $AF$110 = "TWO",
        OR($AS109 &lt; -ABS($AJ$110), $AS109 &gt; ABS($AJ$110))
    ), $AT109,
    FALSE, N("Default case: Return NA()"),
    TRUE, NA()
)</f>
        <v>#N/A</v>
      </c>
      <c r="AX109" s="30"/>
      <c r="AY109" s="66">
        <v>-1.3333333333333357</v>
      </c>
      <c r="AZ109" s="66">
        <v>8.6000000000000007E-2</v>
      </c>
      <c r="BA109" s="66">
        <f t="shared" si="30"/>
        <v>8.6000000000000007E-2</v>
      </c>
      <c r="BB109" s="66" t="str">
        <f t="shared" si="31"/>
        <v>x̅</v>
      </c>
      <c r="DA109" s="30"/>
      <c r="DB109" s="26"/>
      <c r="DC109" s="8"/>
      <c r="DD109" s="8"/>
      <c r="DE109" s="74" t="str">
        <f>IF(AND(DE107="left",DE108="right"),"TWO","")</f>
        <v>TWO</v>
      </c>
      <c r="DF109" s="8"/>
      <c r="DG109" s="8"/>
      <c r="DH109" s="8"/>
      <c r="DI109" s="8"/>
      <c r="DJ109" s="8"/>
      <c r="DK109" s="30"/>
      <c r="DL109" s="8"/>
      <c r="DM109" s="74">
        <f>'SCORECHART (2)'!AR20</f>
        <v>0</v>
      </c>
      <c r="DN109" s="74" t="str">
        <f>'SCORECHART (2)'!AS20</f>
        <v>stdev3</v>
      </c>
      <c r="DO109" s="30"/>
      <c r="DP109" s="98" t="s">
        <v>94</v>
      </c>
      <c r="DQ109" s="8"/>
      <c r="DR109" s="38">
        <f t="shared" si="15"/>
        <v>-2.2083333333333361</v>
      </c>
      <c r="DS109" s="78">
        <f t="shared" si="13"/>
        <v>3.842496144051763E-2</v>
      </c>
      <c r="DT109" s="78" cm="1">
        <f t="array" ref="DT109">_xlfn.IFS(
    FALSE, N("Check if X1 shading is ON"),
    $DT$88&lt;&gt;"x", NA(),
    FALSE, N("Check if case is 'LEFT' and x axis value less than z score"),
    AND($DE$107 = "LEFT", $DR109 &lt; IF($DI$107="", 0, $DI$107)), $DS109,
    FALSE, N("Check if case is 'RIGHT' and x axis value greater than z score"),
    AND($DE$107 = "RIGHT", $DR109 &gt; IF($DI$107="", 0, $DI$107)), $DS109,
    FALSE, N("Check if case is 'TWO' and both directions"),
    AND(
        $DE$107 = "TWO",
        OR($DR109 &lt; -ABS($DI$107), $DR109 &gt; ABS($DI$108))
    ), $DS109,
    FALSE, N("Default case: Return NA()"),
    TRUE, NA()
)</f>
        <v>3.842496144051763E-2</v>
      </c>
      <c r="DU109" s="78" t="e" cm="1">
        <f t="array" ref="DU109">_xlfn.IFS(
    FALSE, N("Check if X1 shading is ON"),
    $DT$88&lt;&gt;"x", NA(),
    FALSE, N("Check if case is 'LEFT' and x axis value less than z score"),
    AND($DE$108 = "LEFT", $DR109 &lt; IF($DI$108="", 0, $DI$108)), $DS109,
    FALSE, N("Check if case is 'RIGHT' and x axis value greater than z score"),
    AND($DE$108 = "RIGHT", $DR109 &gt; IF($DI$108="", 0, $DI$108)), $DS109,
    FALSE, N("Default case: Return NA()"),
    TRUE, NA()
)</f>
        <v>#N/A</v>
      </c>
      <c r="DV109" s="78" t="e" cm="1">
        <f t="array" ref="DV109">_xlfn.IFS(
    FALSE, N("Check if X1 shading is ON"),
    $DV$88&lt;&gt;"x", NA(),
    FALSE, N("Check if case is 'LEFT' and x axis value less than z score"),
    AND($DE$111 = "LEFT", $DR109 &lt; IF($DI$111="", 0, $DI$111)), $DS109,
    FALSE, N("Check if case is 'RIGHT' and x axis value greater than z score"),
    AND($DE$111 = "RIGHT", $DR109 &gt; IF($DI$111="", 0, $DI$111)), $DS109,
    FALSE, N("Check if case is 'TWO' and both directions"),
    AND(
        $DE$111 = "TWO",
        OR($DR109 &lt; -ABS($DI$111), $DR109 &gt; ABS($DI$111))
    ), $DS109,
    FALSE, N("Default case: Return NA()"),
    TRUE, NA()
)</f>
        <v>#N/A</v>
      </c>
      <c r="DW109" s="30"/>
      <c r="DX109" s="66">
        <v>-1.5000000000000027</v>
      </c>
      <c r="DY109" s="66">
        <v>8.6000000000000007E-2</v>
      </c>
      <c r="DZ109" s="66">
        <f t="shared" si="32"/>
        <v>8.6000000000000007E-2</v>
      </c>
      <c r="EA109" s="66" t="str">
        <f t="shared" si="33"/>
        <v>x̅</v>
      </c>
    </row>
    <row r="110" spans="27:131" ht="16" x14ac:dyDescent="0.2">
      <c r="AA110"/>
      <c r="AB110" s="30"/>
      <c r="AC110" s="32">
        <f>AC101</f>
        <v>30</v>
      </c>
      <c r="AD110" s="42" t="str">
        <f t="shared" ref="AD110:AE110" si="34">IF(AD101=0,"",AD101)</f>
        <v>T x̅</v>
      </c>
      <c r="AE110" s="42" t="str">
        <f t="shared" si="34"/>
        <v>new sample x̅</v>
      </c>
      <c r="AF110" s="42" t="str" cm="1">
        <f t="array" ref="AF110">_xlfn.IFS(
    AF101=0, "",
    ISNUMBER(SEARCH("LEFT", AF101)), "LEFT",
    ISNUMBER(SEARCH("RIGHT", AF101)), "RIGHT",
    TRUE, AF101
)</f>
        <v>RIGHT</v>
      </c>
      <c r="AG110" s="46">
        <f t="shared" ref="AG110:AK110" si="35">IF(AG101=0,"",AG101)</f>
        <v>80</v>
      </c>
      <c r="AH110" s="86">
        <f t="shared" si="35"/>
        <v>0.44824049374179142</v>
      </c>
      <c r="AI110" s="46">
        <f t="shared" si="35"/>
        <v>81.2</v>
      </c>
      <c r="AJ110" s="47">
        <f t="shared" si="35"/>
        <v>2.6771342990070459</v>
      </c>
      <c r="AK110" s="48">
        <f t="shared" si="35"/>
        <v>6.046112395887167E-3</v>
      </c>
      <c r="AL110" s="30"/>
      <c r="AM110" s="8"/>
      <c r="AN110" s="74">
        <f t="shared" si="16"/>
        <v>2</v>
      </c>
      <c r="AO110" s="74" t="str">
        <f t="shared" si="17"/>
        <v># decimals raw</v>
      </c>
      <c r="AP110" s="30"/>
      <c r="AQ110" s="8"/>
      <c r="AR110" s="8"/>
      <c r="AS110" s="38">
        <f t="shared" si="11"/>
        <v>-2.1250000000000031</v>
      </c>
      <c r="AT110" s="78">
        <f t="shared" si="12"/>
        <v>4.5126018718354352E-2</v>
      </c>
      <c r="AU110" s="78" cm="1">
        <f t="array" ref="AU110">_xlfn.IFS(
    FALSE, N("Check if X1 shading is ON"),
    $AU$87&lt;&gt;"x", NA(),
    FALSE, N("Check if case is 'LEFT' and x axis value less than z score"),
    AND($AF$106 = "LEFT", $AS110 &lt; IF($AJ$106="", 0, $AJ$106)), $AT110,
    FALSE, N("Check if case is 'RIGHT' and x axis value greater than z score"),
    AND($AF$106 = "RIGHT", $AS110 &gt; IF($AJ$106="", 0, $AJ$106)), $AT110,
    FALSE, N("Check if case is 'TWO' and both directions"),
    AND(
        $AF$106 = "TWO",
        OR($AS110 &lt; -ABS($AJ$106), $AS110 &gt; ABS($AJ$107))
    ), $AT110,
    FALSE, N("Default case: Return NA()"),
    TRUE, NA()
)</f>
        <v>4.5126018718354352E-2</v>
      </c>
      <c r="AV110" s="78" t="e" cm="1">
        <f t="array" ref="AV110">_xlfn.IFS(
    FALSE, N("Check if X1 shading is ON"),
    $AU$87&lt;&gt;"x", NA(),
    FALSE, N("Check if case is 'LEFT' and x axis value less than z score"),
    AND($AF$107 = "LEFT", $AS110 &lt; IF($AJ$107="", 0, $AJ$107)), $AT110,
    FALSE, N("Check if case is 'RIGHT' and x axis value greater than z score"),
    AND($AF$107 = "RIGHT", $AS110 &gt; IF($AJ$107="", 0, $AJ$107)), $AT110,
    FALSE, N("Default case: Return NA()"),
    TRUE, NA()
)</f>
        <v>#N/A</v>
      </c>
      <c r="AW110" s="78" t="e" cm="1">
        <f t="array" ref="AW110">_xlfn.IFS(
    FALSE, N("Check if X1 shading is ON"),
    $AW$87&lt;&gt;"x", NA(),
    FALSE, N("Check if case is 'LEFT' and x axis value less than z score"),
    AND($AF$110 = "LEFT", $AS110 &lt; IF($AJ$110="", 0, $AJ$110)), $AT110,
    FALSE, N("Check if case is 'RIGHT' and x axis value greater than z score"),
    AND($AF$110 = "RIGHT", $AS110 &gt; IF($AJ$110="", 0, $AJ$110)), $AT110,
    FALSE, N("Check if case is 'TWO' and both directions"),
    AND(
        $AF$110 = "TWO",
        OR($AS110 &lt; -ABS($AJ$110), $AS110 &gt; ABS($AJ$110))
    ), $AT110,
    FALSE, N("Default case: Return NA()"),
    TRUE, NA()
)</f>
        <v>#N/A</v>
      </c>
      <c r="AX110" s="30"/>
      <c r="AY110" s="66">
        <v>-1.1666666666666687</v>
      </c>
      <c r="AZ110" s="66">
        <v>8.6000000000000007E-2</v>
      </c>
      <c r="BA110" s="66">
        <f t="shared" si="30"/>
        <v>8.6000000000000007E-2</v>
      </c>
      <c r="BB110" s="66" t="str">
        <f t="shared" si="31"/>
        <v>x̅</v>
      </c>
      <c r="DA110" s="30"/>
      <c r="DB110" s="26"/>
      <c r="DC110" s="8"/>
      <c r="DD110" s="8"/>
      <c r="DE110" s="42" t="str" cm="1">
        <f t="array" ref="DE110">_xlfn.IFS(
    ISNUMBER(SEARCH("0", DE101)), 0,
    DE101="", 0,
    ISNUMBER(SEARCH("x", DE101)), "x",
    TRUE, "x"
)</f>
        <v>x</v>
      </c>
      <c r="DF110" s="42" t="str" cm="1">
        <f t="array" ref="DF110">_xlfn.IFS(
    ISNUMBER(SEARCH("0", DF101)), 0,
    DF101="", 0,
    ISNUMBER(SEARCH("x", DF101)), "x",
    TRUE, "x"
)</f>
        <v>x</v>
      </c>
      <c r="DG110" s="42" t="str" cm="1">
        <f t="array" ref="DG110">_xlfn.IFS(
    ISNUMBER(SEARCH("0", DG101)), 0,
    DG101="", 0,
    ISNUMBER(SEARCH("x", DG101)), "x",
    TRUE, "x"
)</f>
        <v>x</v>
      </c>
      <c r="DH110" s="42" t="str" cm="1">
        <f t="array" ref="DH110">_xlfn.IFS(
    ISNUMBER(SEARCH("0", DH101)), 0,
    DH101="", 0,
    ISNUMBER(SEARCH("x", DH101)), "x",
    TRUE, "x"
)</f>
        <v>x</v>
      </c>
      <c r="DI110" s="42" t="str" cm="1">
        <f t="array" ref="DI110">_xlfn.IFS(
    ISNUMBER(SEARCH("0", DI101)), 0,
    DI101="", 0,
    ISNUMBER(SEARCH("x", DI101)), "x",
    TRUE, "x"
)</f>
        <v>x</v>
      </c>
      <c r="DJ110" s="42" t="str" cm="1">
        <f t="array" ref="DJ110">_xlfn.IFS(
    ISNUMBER(SEARCH("0", DJ101)), 0,
    DJ101="", 0,
    ISNUMBER(SEARCH("x", DJ101)), "x",
    TRUE, "x"
)</f>
        <v>x</v>
      </c>
      <c r="DK110" s="30"/>
      <c r="DL110" s="8"/>
      <c r="DM110" s="74" t="str">
        <f>'SCORECHART (2)'!AR21</f>
        <v>x</v>
      </c>
      <c r="DN110" s="74" t="str">
        <f>'SCORECHART (2)'!AS21</f>
        <v>kudos!</v>
      </c>
      <c r="DO110" s="30"/>
      <c r="DP110" s="8"/>
      <c r="DQ110" s="8"/>
      <c r="DR110" s="38">
        <f t="shared" si="15"/>
        <v>-2.1666666666666696</v>
      </c>
      <c r="DS110" s="78">
        <f t="shared" si="13"/>
        <v>4.1664133658563668E-2</v>
      </c>
      <c r="DT110" s="78" cm="1">
        <f t="array" ref="DT110">_xlfn.IFS(
    FALSE, N("Check if X1 shading is ON"),
    $DT$88&lt;&gt;"x", NA(),
    FALSE, N("Check if case is 'LEFT' and x axis value less than z score"),
    AND($DE$107 = "LEFT", $DR110 &lt; IF($DI$107="", 0, $DI$107)), $DS110,
    FALSE, N("Check if case is 'RIGHT' and x axis value greater than z score"),
    AND($DE$107 = "RIGHT", $DR110 &gt; IF($DI$107="", 0, $DI$107)), $DS110,
    FALSE, N("Check if case is 'TWO' and both directions"),
    AND(
        $DE$107 = "TWO",
        OR($DR110 &lt; -ABS($DI$107), $DR110 &gt; ABS($DI$108))
    ), $DS110,
    FALSE, N("Default case: Return NA()"),
    TRUE, NA()
)</f>
        <v>4.1664133658563668E-2</v>
      </c>
      <c r="DU110" s="78" t="e" cm="1">
        <f t="array" ref="DU110">_xlfn.IFS(
    FALSE, N("Check if X1 shading is ON"),
    $DT$88&lt;&gt;"x", NA(),
    FALSE, N("Check if case is 'LEFT' and x axis value less than z score"),
    AND($DE$108 = "LEFT", $DR110 &lt; IF($DI$108="", 0, $DI$108)), $DS110,
    FALSE, N("Check if case is 'RIGHT' and x axis value greater than z score"),
    AND($DE$108 = "RIGHT", $DR110 &gt; IF($DI$108="", 0, $DI$108)), $DS110,
    FALSE, N("Default case: Return NA()"),
    TRUE, NA()
)</f>
        <v>#N/A</v>
      </c>
      <c r="DV110" s="78" t="e" cm="1">
        <f t="array" ref="DV110">_xlfn.IFS(
    FALSE, N("Check if X1 shading is ON"),
    $DV$88&lt;&gt;"x", NA(),
    FALSE, N("Check if case is 'LEFT' and x axis value less than z score"),
    AND($DE$111 = "LEFT", $DR110 &lt; IF($DI$111="", 0, $DI$111)), $DS110,
    FALSE, N("Check if case is 'RIGHT' and x axis value greater than z score"),
    AND($DE$111 = "RIGHT", $DR110 &gt; IF($DI$111="", 0, $DI$111)), $DS110,
    FALSE, N("Check if case is 'TWO' and both directions"),
    AND(
        $DE$111 = "TWO",
        OR($DR110 &lt; -ABS($DI$111), $DR110 &gt; ABS($DI$111))
    ), $DS110,
    FALSE, N("Default case: Return NA()"),
    TRUE, NA()
)</f>
        <v>#N/A</v>
      </c>
      <c r="DW110" s="30"/>
      <c r="DX110" s="66">
        <v>-1.3333333333333357</v>
      </c>
      <c r="DY110" s="66">
        <v>8.6000000000000007E-2</v>
      </c>
      <c r="DZ110" s="66">
        <f t="shared" si="32"/>
        <v>8.6000000000000007E-2</v>
      </c>
      <c r="EA110" s="66" t="str">
        <f t="shared" si="33"/>
        <v>x̅</v>
      </c>
    </row>
    <row r="111" spans="27:131" ht="16" x14ac:dyDescent="0.2">
      <c r="AA111"/>
      <c r="AB111" s="30"/>
      <c r="AC111" s="26"/>
      <c r="AD111" s="67"/>
      <c r="AE111" s="67"/>
      <c r="AF111" s="8"/>
      <c r="AG111" s="8"/>
      <c r="AH111" s="8"/>
      <c r="AI111" s="8"/>
      <c r="AJ111" s="8"/>
      <c r="AK111" s="8"/>
      <c r="AL111" s="30"/>
      <c r="AM111" s="8"/>
      <c r="AN111" s="8"/>
      <c r="AO111" s="30"/>
      <c r="AP111" s="30"/>
      <c r="AQ111" s="8"/>
      <c r="AR111" s="8"/>
      <c r="AS111" s="38">
        <f t="shared" si="11"/>
        <v>-2.0833333333333366</v>
      </c>
      <c r="AT111" s="78">
        <f t="shared" si="12"/>
        <v>4.882009825630447E-2</v>
      </c>
      <c r="AU111" s="78" cm="1">
        <f t="array" ref="AU111">_xlfn.IFS(
    FALSE, N("Check if X1 shading is ON"),
    $AU$87&lt;&gt;"x", NA(),
    FALSE, N("Check if case is 'LEFT' and x axis value less than z score"),
    AND($AF$106 = "LEFT", $AS111 &lt; IF($AJ$106="", 0, $AJ$106)), $AT111,
    FALSE, N("Check if case is 'RIGHT' and x axis value greater than z score"),
    AND($AF$106 = "RIGHT", $AS111 &gt; IF($AJ$106="", 0, $AJ$106)), $AT111,
    FALSE, N("Check if case is 'TWO' and both directions"),
    AND(
        $AF$106 = "TWO",
        OR($AS111 &lt; -ABS($AJ$106), $AS111 &gt; ABS($AJ$107))
    ), $AT111,
    FALSE, N("Default case: Return NA()"),
    TRUE, NA()
)</f>
        <v>4.882009825630447E-2</v>
      </c>
      <c r="AV111" s="78" t="e" cm="1">
        <f t="array" ref="AV111">_xlfn.IFS(
    FALSE, N("Check if X1 shading is ON"),
    $AU$87&lt;&gt;"x", NA(),
    FALSE, N("Check if case is 'LEFT' and x axis value less than z score"),
    AND($AF$107 = "LEFT", $AS111 &lt; IF($AJ$107="", 0, $AJ$107)), $AT111,
    FALSE, N("Check if case is 'RIGHT' and x axis value greater than z score"),
    AND($AF$107 = "RIGHT", $AS111 &gt; IF($AJ$107="", 0, $AJ$107)), $AT111,
    FALSE, N("Default case: Return NA()"),
    TRUE, NA()
)</f>
        <v>#N/A</v>
      </c>
      <c r="AW111" s="78" t="e" cm="1">
        <f t="array" ref="AW111">_xlfn.IFS(
    FALSE, N("Check if X1 shading is ON"),
    $AW$87&lt;&gt;"x", NA(),
    FALSE, N("Check if case is 'LEFT' and x axis value less than z score"),
    AND($AF$110 = "LEFT", $AS111 &lt; IF($AJ$110="", 0, $AJ$110)), $AT111,
    FALSE, N("Check if case is 'RIGHT' and x axis value greater than z score"),
    AND($AF$110 = "RIGHT", $AS111 &gt; IF($AJ$110="", 0, $AJ$110)), $AT111,
    FALSE, N("Check if case is 'TWO' and both directions"),
    AND(
        $AF$110 = "TWO",
        OR($AS111 &lt; -ABS($AJ$110), $AS111 &gt; ABS($AJ$110))
    ), $AT111,
    FALSE, N("Default case: Return NA()"),
    TRUE, NA()
)</f>
        <v>#N/A</v>
      </c>
      <c r="AX111" s="30"/>
      <c r="AY111" s="66">
        <v>-0.83333333333333526</v>
      </c>
      <c r="AZ111" s="66">
        <v>8.6000000000000007E-2</v>
      </c>
      <c r="BA111" s="66">
        <f t="shared" si="30"/>
        <v>8.6000000000000007E-2</v>
      </c>
      <c r="BB111" s="66" t="str">
        <f t="shared" si="31"/>
        <v>x̅</v>
      </c>
      <c r="DA111" s="30"/>
      <c r="DB111" s="32">
        <f>DB102</f>
        <v>30</v>
      </c>
      <c r="DC111" s="42" t="str">
        <f>IF(DC102=0,"",DC102)</f>
        <v>T x̅</v>
      </c>
      <c r="DD111" s="42" t="str">
        <f>IF(DD102=0,"",DD102)</f>
        <v>new sample x̅</v>
      </c>
      <c r="DE111" s="42" t="str" cm="1">
        <f t="array" ref="DE111">_xlfn.IFS(
    DE102=0, "",
    ISNUMBER(SEARCH("LEFT", DE102)), "LEFT",
    ISNUMBER(SEARCH("RIGHT", DE102)), "RIGHT",
    TRUE, DE102
)</f>
        <v>RIGHT</v>
      </c>
      <c r="DF111" s="46">
        <f>IF(DF102=0,"",DF102)</f>
        <v>80</v>
      </c>
      <c r="DG111" s="86">
        <f>IF(DG102=0,"",DG102)</f>
        <v>0.44824049374179142</v>
      </c>
      <c r="DH111" s="46">
        <f>IF(DH102=0,"",DH102)</f>
        <v>81.2</v>
      </c>
      <c r="DI111" s="47">
        <f>IF(DI102=0,"",DI102)</f>
        <v>2.6771342990070459</v>
      </c>
      <c r="DJ111" s="48">
        <f>IF(DJ102=0,"",DJ102)</f>
        <v>6.046112395887167E-3</v>
      </c>
      <c r="DK111" s="30"/>
      <c r="DL111" s="8"/>
      <c r="DM111" s="74">
        <f>'SCORECHART (2)'!AR22</f>
        <v>2</v>
      </c>
      <c r="DN111" s="74" t="str">
        <f>'SCORECHART (2)'!AS22</f>
        <v># decimals raw</v>
      </c>
      <c r="DO111" s="30"/>
      <c r="DP111" s="8"/>
      <c r="DQ111" s="8"/>
      <c r="DR111" s="38">
        <f t="shared" si="15"/>
        <v>-2.1250000000000031</v>
      </c>
      <c r="DS111" s="78">
        <f t="shared" si="13"/>
        <v>4.5126018718354352E-2</v>
      </c>
      <c r="DT111" s="78" cm="1">
        <f t="array" ref="DT111">_xlfn.IFS(
    FALSE, N("Check if X1 shading is ON"),
    $DT$88&lt;&gt;"x", NA(),
    FALSE, N("Check if case is 'LEFT' and x axis value less than z score"),
    AND($DE$107 = "LEFT", $DR111 &lt; IF($DI$107="", 0, $DI$107)), $DS111,
    FALSE, N("Check if case is 'RIGHT' and x axis value greater than z score"),
    AND($DE$107 = "RIGHT", $DR111 &gt; IF($DI$107="", 0, $DI$107)), $DS111,
    FALSE, N("Check if case is 'TWO' and both directions"),
    AND(
        $DE$107 = "TWO",
        OR($DR111 &lt; -ABS($DI$107), $DR111 &gt; ABS($DI$108))
    ), $DS111,
    FALSE, N("Default case: Return NA()"),
    TRUE, NA()
)</f>
        <v>4.5126018718354352E-2</v>
      </c>
      <c r="DU111" s="78" t="e" cm="1">
        <f t="array" ref="DU111">_xlfn.IFS(
    FALSE, N("Check if X1 shading is ON"),
    $DT$88&lt;&gt;"x", NA(),
    FALSE, N("Check if case is 'LEFT' and x axis value less than z score"),
    AND($DE$108 = "LEFT", $DR111 &lt; IF($DI$108="", 0, $DI$108)), $DS111,
    FALSE, N("Check if case is 'RIGHT' and x axis value greater than z score"),
    AND($DE$108 = "RIGHT", $DR111 &gt; IF($DI$108="", 0, $DI$108)), $DS111,
    FALSE, N("Default case: Return NA()"),
    TRUE, NA()
)</f>
        <v>#N/A</v>
      </c>
      <c r="DV111" s="78" t="e" cm="1">
        <f t="array" ref="DV111">_xlfn.IFS(
    FALSE, N("Check if X1 shading is ON"),
    $DV$88&lt;&gt;"x", NA(),
    FALSE, N("Check if case is 'LEFT' and x axis value less than z score"),
    AND($DE$111 = "LEFT", $DR111 &lt; IF($DI$111="", 0, $DI$111)), $DS111,
    FALSE, N("Check if case is 'RIGHT' and x axis value greater than z score"),
    AND($DE$111 = "RIGHT", $DR111 &gt; IF($DI$111="", 0, $DI$111)), $DS111,
    FALSE, N("Check if case is 'TWO' and both directions"),
    AND(
        $DE$111 = "TWO",
        OR($DR111 &lt; -ABS($DI$111), $DR111 &gt; ABS($DI$111))
    ), $DS111,
    FALSE, N("Default case: Return NA()"),
    TRUE, NA()
)</f>
        <v>#N/A</v>
      </c>
      <c r="DW111" s="30"/>
      <c r="DX111" s="66">
        <v>-1.1666666666666687</v>
      </c>
      <c r="DY111" s="66">
        <v>8.6000000000000007E-2</v>
      </c>
      <c r="DZ111" s="66">
        <f t="shared" si="32"/>
        <v>8.6000000000000007E-2</v>
      </c>
      <c r="EA111" s="66" t="str">
        <f t="shared" si="33"/>
        <v>x̅</v>
      </c>
    </row>
    <row r="112" spans="27:131" ht="16" x14ac:dyDescent="0.2">
      <c r="AA112"/>
      <c r="AB112" s="30"/>
      <c r="AC112" s="26"/>
      <c r="AD112" s="137"/>
      <c r="AE112" s="138" t="s">
        <v>142</v>
      </c>
      <c r="AF112" s="136" t="s">
        <v>108</v>
      </c>
      <c r="AG112" s="136"/>
      <c r="AH112" s="37"/>
      <c r="AI112" s="8"/>
      <c r="AJ112" s="38"/>
      <c r="AK112" s="39"/>
      <c r="AL112" s="30"/>
      <c r="AM112" s="8"/>
      <c r="AN112" s="8"/>
      <c r="AO112" s="30"/>
      <c r="AP112" s="30"/>
      <c r="AQ112" s="8"/>
      <c r="AR112" s="8"/>
      <c r="AS112" s="38">
        <f t="shared" si="11"/>
        <v>-2.0416666666666701</v>
      </c>
      <c r="AT112" s="78">
        <f t="shared" si="12"/>
        <v>5.2755589252384542E-2</v>
      </c>
      <c r="AU112" s="78" t="e" cm="1">
        <f t="array" ref="AU112">_xlfn.IFS(
    FALSE, N("Check if X1 shading is ON"),
    $AU$87&lt;&gt;"x", NA(),
    FALSE, N("Check if case is 'LEFT' and x axis value less than z score"),
    AND($AF$106 = "LEFT", $AS112 &lt; IF($AJ$106="", 0, $AJ$106)), $AT112,
    FALSE, N("Check if case is 'RIGHT' and x axis value greater than z score"),
    AND($AF$106 = "RIGHT", $AS112 &gt; IF($AJ$106="", 0, $AJ$106)), $AT112,
    FALSE, N("Check if case is 'TWO' and both directions"),
    AND(
        $AF$106 = "TWO",
        OR($AS112 &lt; -ABS($AJ$106), $AS112 &gt; ABS($AJ$107))
    ), $AT112,
    FALSE, N("Default case: Return NA()"),
    TRUE, NA()
)</f>
        <v>#N/A</v>
      </c>
      <c r="AV112" s="78" t="e" cm="1">
        <f t="array" ref="AV112">_xlfn.IFS(
    FALSE, N("Check if X1 shading is ON"),
    $AU$87&lt;&gt;"x", NA(),
    FALSE, N("Check if case is 'LEFT' and x axis value less than z score"),
    AND($AF$107 = "LEFT", $AS112 &lt; IF($AJ$107="", 0, $AJ$107)), $AT112,
    FALSE, N("Check if case is 'RIGHT' and x axis value greater than z score"),
    AND($AF$107 = "RIGHT", $AS112 &gt; IF($AJ$107="", 0, $AJ$107)), $AT112,
    FALSE, N("Default case: Return NA()"),
    TRUE, NA()
)</f>
        <v>#N/A</v>
      </c>
      <c r="AW112" s="78" t="e" cm="1">
        <f t="array" ref="AW112">_xlfn.IFS(
    FALSE, N("Check if X1 shading is ON"),
    $AW$87&lt;&gt;"x", NA(),
    FALSE, N("Check if case is 'LEFT' and x axis value less than z score"),
    AND($AF$110 = "LEFT", $AS112 &lt; IF($AJ$110="", 0, $AJ$110)), $AT112,
    FALSE, N("Check if case is 'RIGHT' and x axis value greater than z score"),
    AND($AF$110 = "RIGHT", $AS112 &gt; IF($AJ$110="", 0, $AJ$110)), $AT112,
    FALSE, N("Check if case is 'TWO' and both directions"),
    AND(
        $AF$110 = "TWO",
        OR($AS112 &lt; -ABS($AJ$110), $AS112 &gt; ABS($AJ$110))
    ), $AT112,
    FALSE, N("Default case: Return NA()"),
    TRUE, NA()
)</f>
        <v>#N/A</v>
      </c>
      <c r="AX112" s="30"/>
      <c r="AY112" s="66">
        <v>-0.66666666666666874</v>
      </c>
      <c r="AZ112" s="66">
        <v>8.6000000000000007E-2</v>
      </c>
      <c r="BA112" s="66">
        <f t="shared" si="30"/>
        <v>8.6000000000000007E-2</v>
      </c>
      <c r="BB112" s="66" t="str">
        <f t="shared" si="31"/>
        <v>x̅</v>
      </c>
      <c r="DA112" s="30"/>
      <c r="DB112" s="26"/>
      <c r="DC112" s="67"/>
      <c r="DD112" s="67"/>
      <c r="DE112" s="8"/>
      <c r="DF112" s="8"/>
      <c r="DG112" s="8"/>
      <c r="DH112" s="8"/>
      <c r="DI112" s="8"/>
      <c r="DJ112" s="8"/>
      <c r="DK112" s="30"/>
      <c r="DL112" s="8"/>
      <c r="DM112" s="8"/>
      <c r="DN112" s="30"/>
      <c r="DO112" s="30"/>
      <c r="DP112" s="8"/>
      <c r="DQ112" s="8"/>
      <c r="DR112" s="38">
        <f t="shared" si="15"/>
        <v>-2.0833333333333366</v>
      </c>
      <c r="DS112" s="78">
        <f t="shared" si="13"/>
        <v>4.882009825630447E-2</v>
      </c>
      <c r="DT112" s="78" cm="1">
        <f t="array" ref="DT112">_xlfn.IFS(
    FALSE, N("Check if X1 shading is ON"),
    $DT$88&lt;&gt;"x", NA(),
    FALSE, N("Check if case is 'LEFT' and x axis value less than z score"),
    AND($DE$107 = "LEFT", $DR112 &lt; IF($DI$107="", 0, $DI$107)), $DS112,
    FALSE, N("Check if case is 'RIGHT' and x axis value greater than z score"),
    AND($DE$107 = "RIGHT", $DR112 &gt; IF($DI$107="", 0, $DI$107)), $DS112,
    FALSE, N("Check if case is 'TWO' and both directions"),
    AND(
        $DE$107 = "TWO",
        OR($DR112 &lt; -ABS($DI$107), $DR112 &gt; ABS($DI$108))
    ), $DS112,
    FALSE, N("Default case: Return NA()"),
    TRUE, NA()
)</f>
        <v>4.882009825630447E-2</v>
      </c>
      <c r="DU112" s="78" t="e" cm="1">
        <f t="array" ref="DU112">_xlfn.IFS(
    FALSE, N("Check if X1 shading is ON"),
    $DT$88&lt;&gt;"x", NA(),
    FALSE, N("Check if case is 'LEFT' and x axis value less than z score"),
    AND($DE$108 = "LEFT", $DR112 &lt; IF($DI$108="", 0, $DI$108)), $DS112,
    FALSE, N("Check if case is 'RIGHT' and x axis value greater than z score"),
    AND($DE$108 = "RIGHT", $DR112 &gt; IF($DI$108="", 0, $DI$108)), $DS112,
    FALSE, N("Default case: Return NA()"),
    TRUE, NA()
)</f>
        <v>#N/A</v>
      </c>
      <c r="DV112" s="78" t="e" cm="1">
        <f t="array" ref="DV112">_xlfn.IFS(
    FALSE, N("Check if X1 shading is ON"),
    $DV$88&lt;&gt;"x", NA(),
    FALSE, N("Check if case is 'LEFT' and x axis value less than z score"),
    AND($DE$111 = "LEFT", $DR112 &lt; IF($DI$111="", 0, $DI$111)), $DS112,
    FALSE, N("Check if case is 'RIGHT' and x axis value greater than z score"),
    AND($DE$111 = "RIGHT", $DR112 &gt; IF($DI$111="", 0, $DI$111)), $DS112,
    FALSE, N("Check if case is 'TWO' and both directions"),
    AND(
        $DE$111 = "TWO",
        OR($DR112 &lt; -ABS($DI$111), $DR112 &gt; ABS($DI$111))
    ), $DS112,
    FALSE, N("Default case: Return NA()"),
    TRUE, NA()
)</f>
        <v>#N/A</v>
      </c>
      <c r="DW112" s="30"/>
      <c r="DX112" s="66">
        <v>-0.83333333333333526</v>
      </c>
      <c r="DY112" s="66">
        <v>8.6000000000000007E-2</v>
      </c>
      <c r="DZ112" s="66">
        <f t="shared" si="32"/>
        <v>8.6000000000000007E-2</v>
      </c>
      <c r="EA112" s="66" t="str">
        <f t="shared" si="33"/>
        <v>x̅</v>
      </c>
    </row>
    <row r="113" spans="27:131" ht="40" x14ac:dyDescent="0.2">
      <c r="AA113"/>
      <c r="AB113" s="30"/>
      <c r="AC113" s="64" t="s">
        <v>39</v>
      </c>
      <c r="AD113" s="26" t="str">
        <f>AK105</f>
        <v>P(x̅)</v>
      </c>
      <c r="AE113" s="139" t="s">
        <v>140</v>
      </c>
      <c r="AF113" s="140" t="s">
        <v>141</v>
      </c>
      <c r="AG113" s="8"/>
      <c r="AH113" s="8"/>
      <c r="AI113" s="118" t="s">
        <v>102</v>
      </c>
      <c r="AJ113" s="26" t="s">
        <v>1</v>
      </c>
      <c r="AK113" s="26" t="s">
        <v>2</v>
      </c>
      <c r="AL113" s="39" t="s">
        <v>8</v>
      </c>
      <c r="AM113" s="8"/>
      <c r="AN113" s="8"/>
      <c r="AO113" s="30"/>
      <c r="AP113" s="30"/>
      <c r="AQ113" s="8"/>
      <c r="AR113" s="8"/>
      <c r="AS113" s="38">
        <f t="shared" si="11"/>
        <v>-2.0000000000000036</v>
      </c>
      <c r="AT113" s="78">
        <f t="shared" si="12"/>
        <v>5.6941349953155425E-2</v>
      </c>
      <c r="AU113" s="78" t="e" cm="1">
        <f t="array" ref="AU113">_xlfn.IFS(
    FALSE, N("Check if X1 shading is ON"),
    $AU$87&lt;&gt;"x", NA(),
    FALSE, N("Check if case is 'LEFT' and x axis value less than z score"),
    AND($AF$106 = "LEFT", $AS113 &lt; IF($AJ$106="", 0, $AJ$106)), $AT113,
    FALSE, N("Check if case is 'RIGHT' and x axis value greater than z score"),
    AND($AF$106 = "RIGHT", $AS113 &gt; IF($AJ$106="", 0, $AJ$106)), $AT113,
    FALSE, N("Check if case is 'TWO' and both directions"),
    AND(
        $AF$106 = "TWO",
        OR($AS113 &lt; -ABS($AJ$106), $AS113 &gt; ABS($AJ$107))
    ), $AT113,
    FALSE, N("Default case: Return NA()"),
    TRUE, NA()
)</f>
        <v>#N/A</v>
      </c>
      <c r="AV113" s="78" t="e" cm="1">
        <f t="array" ref="AV113">_xlfn.IFS(
    FALSE, N("Check if X1 shading is ON"),
    $AU$87&lt;&gt;"x", NA(),
    FALSE, N("Check if case is 'LEFT' and x axis value less than z score"),
    AND($AF$107 = "LEFT", $AS113 &lt; IF($AJ$107="", 0, $AJ$107)), $AT113,
    FALSE, N("Check if case is 'RIGHT' and x axis value greater than z score"),
    AND($AF$107 = "RIGHT", $AS113 &gt; IF($AJ$107="", 0, $AJ$107)), $AT113,
    FALSE, N("Default case: Return NA()"),
    TRUE, NA()
)</f>
        <v>#N/A</v>
      </c>
      <c r="AW113" s="78" t="e" cm="1">
        <f t="array" ref="AW113">_xlfn.IFS(
    FALSE, N("Check if X1 shading is ON"),
    $AW$87&lt;&gt;"x", NA(),
    FALSE, N("Check if case is 'LEFT' and x axis value less than z score"),
    AND($AF$110 = "LEFT", $AS113 &lt; IF($AJ$110="", 0, $AJ$110)), $AT113,
    FALSE, N("Check if case is 'RIGHT' and x axis value greater than z score"),
    AND($AF$110 = "RIGHT", $AS113 &gt; IF($AJ$110="", 0, $AJ$110)), $AT113,
    FALSE, N("Check if case is 'TWO' and both directions"),
    AND(
        $AF$110 = "TWO",
        OR($AS113 &lt; -ABS($AJ$110), $AS113 &gt; ABS($AJ$110))
    ), $AT113,
    FALSE, N("Default case: Return NA()"),
    TRUE, NA()
)</f>
        <v>#N/A</v>
      </c>
      <c r="AX113" s="30"/>
      <c r="AY113" s="66">
        <v>-0.50000000000000222</v>
      </c>
      <c r="AZ113" s="66">
        <v>8.6000000000000007E-2</v>
      </c>
      <c r="BA113" s="66">
        <f t="shared" si="30"/>
        <v>8.6000000000000007E-2</v>
      </c>
      <c r="BB113" s="66" t="str">
        <f t="shared" si="31"/>
        <v>x̅</v>
      </c>
      <c r="DA113" s="30"/>
      <c r="DB113" s="26"/>
      <c r="DC113" s="137"/>
      <c r="DD113" s="138" t="s">
        <v>142</v>
      </c>
      <c r="DE113" s="136" t="s">
        <v>108</v>
      </c>
      <c r="DF113" s="136"/>
      <c r="DG113" s="37"/>
      <c r="DH113" s="8"/>
      <c r="DI113" s="38"/>
      <c r="DJ113" s="39"/>
      <c r="DK113" s="30"/>
      <c r="DL113" s="8"/>
      <c r="DM113" s="8"/>
      <c r="DN113" s="30"/>
      <c r="DO113" s="30"/>
      <c r="DP113" s="8"/>
      <c r="DQ113" s="8"/>
      <c r="DR113" s="38">
        <f t="shared" si="15"/>
        <v>-2.0416666666666701</v>
      </c>
      <c r="DS113" s="78">
        <f t="shared" si="13"/>
        <v>5.2755589252384542E-2</v>
      </c>
      <c r="DT113" s="78" t="e" cm="1">
        <f t="array" ref="DT113">_xlfn.IFS(
    FALSE, N("Check if X1 shading is ON"),
    $DT$88&lt;&gt;"x", NA(),
    FALSE, N("Check if case is 'LEFT' and x axis value less than z score"),
    AND($DE$107 = "LEFT", $DR113 &lt; IF($DI$107="", 0, $DI$107)), $DS113,
    FALSE, N("Check if case is 'RIGHT' and x axis value greater than z score"),
    AND($DE$107 = "RIGHT", $DR113 &gt; IF($DI$107="", 0, $DI$107)), $DS113,
    FALSE, N("Check if case is 'TWO' and both directions"),
    AND(
        $DE$107 = "TWO",
        OR($DR113 &lt; -ABS($DI$107), $DR113 &gt; ABS($DI$108))
    ), $DS113,
    FALSE, N("Default case: Return NA()"),
    TRUE, NA()
)</f>
        <v>#N/A</v>
      </c>
      <c r="DU113" s="78" t="e" cm="1">
        <f t="array" ref="DU113">_xlfn.IFS(
    FALSE, N("Check if X1 shading is ON"),
    $DT$88&lt;&gt;"x", NA(),
    FALSE, N("Check if case is 'LEFT' and x axis value less than z score"),
    AND($DE$108 = "LEFT", $DR113 &lt; IF($DI$108="", 0, $DI$108)), $DS113,
    FALSE, N("Check if case is 'RIGHT' and x axis value greater than z score"),
    AND($DE$108 = "RIGHT", $DR113 &gt; IF($DI$108="", 0, $DI$108)), $DS113,
    FALSE, N("Default case: Return NA()"),
    TRUE, NA()
)</f>
        <v>#N/A</v>
      </c>
      <c r="DV113" s="78" t="e" cm="1">
        <f t="array" ref="DV113">_xlfn.IFS(
    FALSE, N("Check if X1 shading is ON"),
    $DV$88&lt;&gt;"x", NA(),
    FALSE, N("Check if case is 'LEFT' and x axis value less than z score"),
    AND($DE$111 = "LEFT", $DR113 &lt; IF($DI$111="", 0, $DI$111)), $DS113,
    FALSE, N("Check if case is 'RIGHT' and x axis value greater than z score"),
    AND($DE$111 = "RIGHT", $DR113 &gt; IF($DI$111="", 0, $DI$111)), $DS113,
    FALSE, N("Check if case is 'TWO' and both directions"),
    AND(
        $DE$111 = "TWO",
        OR($DR113 &lt; -ABS($DI$111), $DR113 &gt; ABS($DI$111))
    ), $DS113,
    FALSE, N("Default case: Return NA()"),
    TRUE, NA()
)</f>
        <v>#N/A</v>
      </c>
      <c r="DW113" s="30"/>
      <c r="DX113" s="66">
        <v>-0.66666666666666874</v>
      </c>
      <c r="DY113" s="66">
        <v>8.6000000000000007E-2</v>
      </c>
      <c r="DZ113" s="66">
        <f t="shared" si="32"/>
        <v>8.6000000000000007E-2</v>
      </c>
      <c r="EA113" s="66" t="str">
        <f t="shared" si="33"/>
        <v>x̅</v>
      </c>
    </row>
    <row r="114" spans="27:131" ht="40" x14ac:dyDescent="0.2">
      <c r="AA114"/>
      <c r="AB114" s="30"/>
      <c r="AC114" s="26"/>
      <c r="AD114" s="26" t="str">
        <f>AC105</f>
        <v>n</v>
      </c>
      <c r="AE114" s="26">
        <f>AC106</f>
        <v>30</v>
      </c>
      <c r="AF114" s="30" t="str">
        <f>IF(
    AND(AD113 &lt;&gt; "P(x)", AE114 &lt;&gt; 0),
    " " &amp; AD114 &amp; "=" &amp; AE114,
    ""
)</f>
        <v xml:space="preserve"> n=30</v>
      </c>
      <c r="AG114" s="63" t="str">
        <f>IF(AK105="","",AD113 &amp; AF114 &amp;  AF115)</f>
        <v>P(x̅) n=30 α=5.0%</v>
      </c>
      <c r="AH114" s="8"/>
      <c r="AI114" s="66"/>
      <c r="AJ114" s="66">
        <v>0</v>
      </c>
      <c r="AK114" s="66">
        <v>0.09</v>
      </c>
      <c r="AL114" s="66" t="s">
        <v>103</v>
      </c>
      <c r="AM114" s="8"/>
      <c r="AN114" s="8"/>
      <c r="AO114" s="30"/>
      <c r="AP114" s="30"/>
      <c r="AQ114" s="8"/>
      <c r="AR114" s="8"/>
      <c r="AS114" s="38">
        <f t="shared" si="11"/>
        <v>-1.9583333333333368</v>
      </c>
      <c r="AT114" s="78">
        <f t="shared" si="12"/>
        <v>6.138577882035428E-2</v>
      </c>
      <c r="AU114" s="78" t="e" cm="1">
        <f t="array" ref="AU114">_xlfn.IFS(
    FALSE, N("Check if X1 shading is ON"),
    $AU$87&lt;&gt;"x", NA(),
    FALSE, N("Check if case is 'LEFT' and x axis value less than z score"),
    AND($AF$106 = "LEFT", $AS114 &lt; IF($AJ$106="", 0, $AJ$106)), $AT114,
    FALSE, N("Check if case is 'RIGHT' and x axis value greater than z score"),
    AND($AF$106 = "RIGHT", $AS114 &gt; IF($AJ$106="", 0, $AJ$106)), $AT114,
    FALSE, N("Check if case is 'TWO' and both directions"),
    AND(
        $AF$106 = "TWO",
        OR($AS114 &lt; -ABS($AJ$106), $AS114 &gt; ABS($AJ$107))
    ), $AT114,
    FALSE, N("Default case: Return NA()"),
    TRUE, NA()
)</f>
        <v>#N/A</v>
      </c>
      <c r="AV114" s="78" t="e" cm="1">
        <f t="array" ref="AV114">_xlfn.IFS(
    FALSE, N("Check if X1 shading is ON"),
    $AU$87&lt;&gt;"x", NA(),
    FALSE, N("Check if case is 'LEFT' and x axis value less than z score"),
    AND($AF$107 = "LEFT", $AS114 &lt; IF($AJ$107="", 0, $AJ$107)), $AT114,
    FALSE, N("Check if case is 'RIGHT' and x axis value greater than z score"),
    AND($AF$107 = "RIGHT", $AS114 &gt; IF($AJ$107="", 0, $AJ$107)), $AT114,
    FALSE, N("Default case: Return NA()"),
    TRUE, NA()
)</f>
        <v>#N/A</v>
      </c>
      <c r="AW114" s="78" t="e" cm="1">
        <f t="array" ref="AW114">_xlfn.IFS(
    FALSE, N("Check if X1 shading is ON"),
    $AW$87&lt;&gt;"x", NA(),
    FALSE, N("Check if case is 'LEFT' and x axis value less than z score"),
    AND($AF$110 = "LEFT", $AS114 &lt; IF($AJ$110="", 0, $AJ$110)), $AT114,
    FALSE, N("Check if case is 'RIGHT' and x axis value greater than z score"),
    AND($AF$110 = "RIGHT", $AS114 &gt; IF($AJ$110="", 0, $AJ$110)), $AT114,
    FALSE, N("Check if case is 'TWO' and both directions"),
    AND(
        $AF$110 = "TWO",
        OR($AS114 &lt; -ABS($AJ$110), $AS114 &gt; ABS($AJ$110))
    ), $AT114,
    FALSE, N("Default case: Return NA()"),
    TRUE, NA()
)</f>
        <v>#N/A</v>
      </c>
      <c r="AX114" s="30"/>
      <c r="AY114" s="66">
        <v>-0.33333333333333548</v>
      </c>
      <c r="AZ114" s="66">
        <v>8.6000000000000007E-2</v>
      </c>
      <c r="BA114" s="66">
        <f t="shared" si="30"/>
        <v>8.6000000000000007E-2</v>
      </c>
      <c r="BB114" s="66" t="str">
        <f t="shared" si="31"/>
        <v>x̅</v>
      </c>
      <c r="DA114" s="30"/>
      <c r="DB114" s="64" t="s">
        <v>39</v>
      </c>
      <c r="DC114" s="26" t="str">
        <f>DJ106</f>
        <v>P(x̅)</v>
      </c>
      <c r="DD114" s="139" t="s">
        <v>140</v>
      </c>
      <c r="DE114" s="140" t="s">
        <v>141</v>
      </c>
      <c r="DF114" s="8"/>
      <c r="DG114" s="8"/>
      <c r="DH114" s="118" t="s">
        <v>102</v>
      </c>
      <c r="DI114" s="26" t="s">
        <v>1</v>
      </c>
      <c r="DJ114" s="26" t="s">
        <v>2</v>
      </c>
      <c r="DK114" s="39" t="s">
        <v>8</v>
      </c>
      <c r="DL114" s="8"/>
      <c r="DM114" s="8"/>
      <c r="DN114" s="30"/>
      <c r="DO114" s="30"/>
      <c r="DP114" s="8"/>
      <c r="DQ114" s="8"/>
      <c r="DR114" s="38">
        <f t="shared" si="15"/>
        <v>-2.0000000000000036</v>
      </c>
      <c r="DS114" s="78">
        <f t="shared" si="13"/>
        <v>5.6941349953155425E-2</v>
      </c>
      <c r="DT114" s="78" t="e" cm="1">
        <f t="array" ref="DT114">_xlfn.IFS(
    FALSE, N("Check if X1 shading is ON"),
    $DT$88&lt;&gt;"x", NA(),
    FALSE, N("Check if case is 'LEFT' and x axis value less than z score"),
    AND($DE$107 = "LEFT", $DR114 &lt; IF($DI$107="", 0, $DI$107)), $DS114,
    FALSE, N("Check if case is 'RIGHT' and x axis value greater than z score"),
    AND($DE$107 = "RIGHT", $DR114 &gt; IF($DI$107="", 0, $DI$107)), $DS114,
    FALSE, N("Check if case is 'TWO' and both directions"),
    AND(
        $DE$107 = "TWO",
        OR($DR114 &lt; -ABS($DI$107), $DR114 &gt; ABS($DI$108))
    ), $DS114,
    FALSE, N("Default case: Return NA()"),
    TRUE, NA()
)</f>
        <v>#N/A</v>
      </c>
      <c r="DU114" s="78" t="e" cm="1">
        <f t="array" ref="DU114">_xlfn.IFS(
    FALSE, N("Check if X1 shading is ON"),
    $DT$88&lt;&gt;"x", NA(),
    FALSE, N("Check if case is 'LEFT' and x axis value less than z score"),
    AND($DE$108 = "LEFT", $DR114 &lt; IF($DI$108="", 0, $DI$108)), $DS114,
    FALSE, N("Check if case is 'RIGHT' and x axis value greater than z score"),
    AND($DE$108 = "RIGHT", $DR114 &gt; IF($DI$108="", 0, $DI$108)), $DS114,
    FALSE, N("Default case: Return NA()"),
    TRUE, NA()
)</f>
        <v>#N/A</v>
      </c>
      <c r="DV114" s="78" t="e" cm="1">
        <f t="array" ref="DV114">_xlfn.IFS(
    FALSE, N("Check if X1 shading is ON"),
    $DV$88&lt;&gt;"x", NA(),
    FALSE, N("Check if case is 'LEFT' and x axis value less than z score"),
    AND($DE$111 = "LEFT", $DR114 &lt; IF($DI$111="", 0, $DI$111)), $DS114,
    FALSE, N("Check if case is 'RIGHT' and x axis value greater than z score"),
    AND($DE$111 = "RIGHT", $DR114 &gt; IF($DI$111="", 0, $DI$111)), $DS114,
    FALSE, N("Check if case is 'TWO' and both directions"),
    AND(
        $DE$111 = "TWO",
        OR($DR114 &lt; -ABS($DI$111), $DR114 &gt; ABS($DI$111))
    ), $DS114,
    FALSE, N("Default case: Return NA()"),
    TRUE, NA()
)</f>
        <v>#N/A</v>
      </c>
      <c r="DW114" s="30"/>
      <c r="DX114" s="66">
        <v>-0.50000000000000222</v>
      </c>
      <c r="DY114" s="66">
        <v>8.6000000000000007E-2</v>
      </c>
      <c r="DZ114" s="66">
        <f t="shared" si="32"/>
        <v>8.6000000000000007E-2</v>
      </c>
      <c r="EA114" s="66" t="str">
        <f t="shared" si="33"/>
        <v>x̅</v>
      </c>
    </row>
    <row r="115" spans="27:131" ht="16" x14ac:dyDescent="0.2">
      <c r="AA115"/>
      <c r="AB115" s="30"/>
      <c r="AC115" s="30"/>
      <c r="AD115" s="26" t="s">
        <v>33</v>
      </c>
      <c r="AE115" s="65">
        <f>IFERROR(AK106+AK107,0)</f>
        <v>0.05</v>
      </c>
      <c r="AF115" s="30" t="str">
        <f>IF(
    AND(AD113 &lt;&gt; "P(x)", AE115 &lt;&gt; 0),
    " " &amp; AD115 &amp; "=" &amp; TEXT(AE115, "#,##0.0%"),
    ""
)</f>
        <v xml:space="preserve"> α=5.0%</v>
      </c>
      <c r="AG115" s="30"/>
      <c r="AH115" s="8"/>
      <c r="AI115" s="8"/>
      <c r="AJ115" s="8"/>
      <c r="AK115" s="66"/>
      <c r="AL115" s="8"/>
      <c r="AM115" s="8"/>
      <c r="AN115" s="8"/>
      <c r="AO115" s="8"/>
      <c r="AP115" s="30"/>
      <c r="AQ115" s="8"/>
      <c r="AR115" s="8"/>
      <c r="AS115" s="38">
        <f t="shared" si="11"/>
        <v>-1.9166666666666701</v>
      </c>
      <c r="AT115" s="78">
        <f t="shared" si="12"/>
        <v>6.6096706874345768E-2</v>
      </c>
      <c r="AU115" s="78" t="e" cm="1">
        <f t="array" ref="AU115">_xlfn.IFS(
    FALSE, N("Check if X1 shading is ON"),
    $AU$87&lt;&gt;"x", NA(),
    FALSE, N("Check if case is 'LEFT' and x axis value less than z score"),
    AND($AF$106 = "LEFT", $AS115 &lt; IF($AJ$106="", 0, $AJ$106)), $AT115,
    FALSE, N("Check if case is 'RIGHT' and x axis value greater than z score"),
    AND($AF$106 = "RIGHT", $AS115 &gt; IF($AJ$106="", 0, $AJ$106)), $AT115,
    FALSE, N("Check if case is 'TWO' and both directions"),
    AND(
        $AF$106 = "TWO",
        OR($AS115 &lt; -ABS($AJ$106), $AS115 &gt; ABS($AJ$107))
    ), $AT115,
    FALSE, N("Default case: Return NA()"),
    TRUE, NA()
)</f>
        <v>#N/A</v>
      </c>
      <c r="AV115" s="78" t="e" cm="1">
        <f t="array" ref="AV115">_xlfn.IFS(
    FALSE, N("Check if X1 shading is ON"),
    $AU$87&lt;&gt;"x", NA(),
    FALSE, N("Check if case is 'LEFT' and x axis value less than z score"),
    AND($AF$107 = "LEFT", $AS115 &lt; IF($AJ$107="", 0, $AJ$107)), $AT115,
    FALSE, N("Check if case is 'RIGHT' and x axis value greater than z score"),
    AND($AF$107 = "RIGHT", $AS115 &gt; IF($AJ$107="", 0, $AJ$107)), $AT115,
    FALSE, N("Default case: Return NA()"),
    TRUE, NA()
)</f>
        <v>#N/A</v>
      </c>
      <c r="AW115" s="78" t="e" cm="1">
        <f t="array" ref="AW115">_xlfn.IFS(
    FALSE, N("Check if X1 shading is ON"),
    $AW$87&lt;&gt;"x", NA(),
    FALSE, N("Check if case is 'LEFT' and x axis value less than z score"),
    AND($AF$110 = "LEFT", $AS115 &lt; IF($AJ$110="", 0, $AJ$110)), $AT115,
    FALSE, N("Check if case is 'RIGHT' and x axis value greater than z score"),
    AND($AF$110 = "RIGHT", $AS115 &gt; IF($AJ$110="", 0, $AJ$110)), $AT115,
    FALSE, N("Check if case is 'TWO' and both directions"),
    AND(
        $AF$110 = "TWO",
        OR($AS115 &lt; -ABS($AJ$110), $AS115 &gt; ABS($AJ$110))
    ), $AT115,
    FALSE, N("Default case: Return NA()"),
    TRUE, NA()
)</f>
        <v>#N/A</v>
      </c>
      <c r="AX115" s="30"/>
      <c r="AY115" s="66">
        <v>-0.16666666666666879</v>
      </c>
      <c r="AZ115" s="66">
        <v>8.6000000000000007E-2</v>
      </c>
      <c r="BA115" s="66">
        <f t="shared" si="30"/>
        <v>8.6000000000000007E-2</v>
      </c>
      <c r="BB115" s="66" t="str">
        <f t="shared" si="31"/>
        <v>x̅</v>
      </c>
      <c r="DA115" s="30"/>
      <c r="DB115" s="26"/>
      <c r="DC115" s="26" t="str">
        <f>DB106</f>
        <v>n</v>
      </c>
      <c r="DD115" s="26">
        <f>DB107</f>
        <v>30</v>
      </c>
      <c r="DE115" s="30" t="str">
        <f>IF(
    AND(DC114 &lt;&gt; "P(x)", DD115 &lt;&gt; 0),
    " " &amp; DC115 &amp; "=" &amp; DD115,
    ""
)</f>
        <v xml:space="preserve"> n=30</v>
      </c>
      <c r="DF115" s="63" t="str">
        <f>IF(DJ106="","",DC114 &amp; DE115 &amp;  DE116)</f>
        <v>P(x̅) n=30 α=5.0%</v>
      </c>
      <c r="DG115" s="8"/>
      <c r="DH115" s="66"/>
      <c r="DI115" s="66">
        <v>0</v>
      </c>
      <c r="DJ115" s="66">
        <v>0.09</v>
      </c>
      <c r="DK115" s="66" t="s">
        <v>103</v>
      </c>
      <c r="DL115" s="8"/>
      <c r="DM115" s="8"/>
      <c r="DN115" s="30"/>
      <c r="DO115" s="30"/>
      <c r="DP115" s="8"/>
      <c r="DQ115" s="8"/>
      <c r="DR115" s="38">
        <f t="shared" si="15"/>
        <v>-1.9583333333333368</v>
      </c>
      <c r="DS115" s="78">
        <f t="shared" si="13"/>
        <v>6.138577882035428E-2</v>
      </c>
      <c r="DT115" s="78" t="e" cm="1">
        <f t="array" ref="DT115">_xlfn.IFS(
    FALSE, N("Check if X1 shading is ON"),
    $DT$88&lt;&gt;"x", NA(),
    FALSE, N("Check if case is 'LEFT' and x axis value less than z score"),
    AND($DE$107 = "LEFT", $DR115 &lt; IF($DI$107="", 0, $DI$107)), $DS115,
    FALSE, N("Check if case is 'RIGHT' and x axis value greater than z score"),
    AND($DE$107 = "RIGHT", $DR115 &gt; IF($DI$107="", 0, $DI$107)), $DS115,
    FALSE, N("Check if case is 'TWO' and both directions"),
    AND(
        $DE$107 = "TWO",
        OR($DR115 &lt; -ABS($DI$107), $DR115 &gt; ABS($DI$108))
    ), $DS115,
    FALSE, N("Default case: Return NA()"),
    TRUE, NA()
)</f>
        <v>#N/A</v>
      </c>
      <c r="DU115" s="78" t="e" cm="1">
        <f t="array" ref="DU115">_xlfn.IFS(
    FALSE, N("Check if X1 shading is ON"),
    $DT$88&lt;&gt;"x", NA(),
    FALSE, N("Check if case is 'LEFT' and x axis value less than z score"),
    AND($DE$108 = "LEFT", $DR115 &lt; IF($DI$108="", 0, $DI$108)), $DS115,
    FALSE, N("Check if case is 'RIGHT' and x axis value greater than z score"),
    AND($DE$108 = "RIGHT", $DR115 &gt; IF($DI$108="", 0, $DI$108)), $DS115,
    FALSE, N("Default case: Return NA()"),
    TRUE, NA()
)</f>
        <v>#N/A</v>
      </c>
      <c r="DV115" s="78" t="e" cm="1">
        <f t="array" ref="DV115">_xlfn.IFS(
    FALSE, N("Check if X1 shading is ON"),
    $DV$88&lt;&gt;"x", NA(),
    FALSE, N("Check if case is 'LEFT' and x axis value less than z score"),
    AND($DE$111 = "LEFT", $DR115 &lt; IF($DI$111="", 0, $DI$111)), $DS115,
    FALSE, N("Check if case is 'RIGHT' and x axis value greater than z score"),
    AND($DE$111 = "RIGHT", $DR115 &gt; IF($DI$111="", 0, $DI$111)), $DS115,
    FALSE, N("Check if case is 'TWO' and both directions"),
    AND(
        $DE$111 = "TWO",
        OR($DR115 &lt; -ABS($DI$111), $DR115 &gt; ABS($DI$111))
    ), $DS115,
    FALSE, N("Default case: Return NA()"),
    TRUE, NA()
)</f>
        <v>#N/A</v>
      </c>
      <c r="DW115" s="30"/>
      <c r="DX115" s="66">
        <v>-0.33333333333333548</v>
      </c>
      <c r="DY115" s="66">
        <v>8.6000000000000007E-2</v>
      </c>
      <c r="DZ115" s="66">
        <f t="shared" si="32"/>
        <v>8.6000000000000007E-2</v>
      </c>
      <c r="EA115" s="66" t="str">
        <f t="shared" si="33"/>
        <v>x̅</v>
      </c>
    </row>
    <row r="116" spans="27:131" ht="16" x14ac:dyDescent="0.2">
      <c r="AA116"/>
      <c r="AB116" s="30"/>
      <c r="AC116" s="8"/>
      <c r="AD116" s="8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30"/>
      <c r="AQ116" s="8"/>
      <c r="AR116" s="8"/>
      <c r="AS116" s="38">
        <f t="shared" si="11"/>
        <v>-1.8750000000000033</v>
      </c>
      <c r="AT116" s="78">
        <f t="shared" si="12"/>
        <v>7.1081283937810977E-2</v>
      </c>
      <c r="AU116" s="78" t="e" cm="1">
        <f t="array" ref="AU116">_xlfn.IFS(
    FALSE, N("Check if X1 shading is ON"),
    $AU$87&lt;&gt;"x", NA(),
    FALSE, N("Check if case is 'LEFT' and x axis value less than z score"),
    AND($AF$106 = "LEFT", $AS116 &lt; IF($AJ$106="", 0, $AJ$106)), $AT116,
    FALSE, N("Check if case is 'RIGHT' and x axis value greater than z score"),
    AND($AF$106 = "RIGHT", $AS116 &gt; IF($AJ$106="", 0, $AJ$106)), $AT116,
    FALSE, N("Check if case is 'TWO' and both directions"),
    AND(
        $AF$106 = "TWO",
        OR($AS116 &lt; -ABS($AJ$106), $AS116 &gt; ABS($AJ$107))
    ), $AT116,
    FALSE, N("Default case: Return NA()"),
    TRUE, NA()
)</f>
        <v>#N/A</v>
      </c>
      <c r="AV116" s="78" t="e" cm="1">
        <f t="array" ref="AV116">_xlfn.IFS(
    FALSE, N("Check if X1 shading is ON"),
    $AU$87&lt;&gt;"x", NA(),
    FALSE, N("Check if case is 'LEFT' and x axis value less than z score"),
    AND($AF$107 = "LEFT", $AS116 &lt; IF($AJ$107="", 0, $AJ$107)), $AT116,
    FALSE, N("Check if case is 'RIGHT' and x axis value greater than z score"),
    AND($AF$107 = "RIGHT", $AS116 &gt; IF($AJ$107="", 0, $AJ$107)), $AT116,
    FALSE, N("Default case: Return NA()"),
    TRUE, NA()
)</f>
        <v>#N/A</v>
      </c>
      <c r="AW116" s="78" t="e" cm="1">
        <f t="array" ref="AW116">_xlfn.IFS(
    FALSE, N("Check if X1 shading is ON"),
    $AW$87&lt;&gt;"x", NA(),
    FALSE, N("Check if case is 'LEFT' and x axis value less than z score"),
    AND($AF$110 = "LEFT", $AS116 &lt; IF($AJ$110="", 0, $AJ$110)), $AT116,
    FALSE, N("Check if case is 'RIGHT' and x axis value greater than z score"),
    AND($AF$110 = "RIGHT", $AS116 &gt; IF($AJ$110="", 0, $AJ$110)), $AT116,
    FALSE, N("Check if case is 'TWO' and both directions"),
    AND(
        $AF$110 = "TWO",
        OR($AS116 &lt; -ABS($AJ$110), $AS116 &gt; ABS($AJ$110))
    ), $AT116,
    FALSE, N("Default case: Return NA()"),
    TRUE, NA()
)</f>
        <v>#N/A</v>
      </c>
      <c r="AX116" s="30"/>
      <c r="AY116" s="66">
        <v>0.16666666666666449</v>
      </c>
      <c r="AZ116" s="66">
        <v>8.6000000000000007E-2</v>
      </c>
      <c r="BA116" s="66">
        <f t="shared" si="30"/>
        <v>8.6000000000000007E-2</v>
      </c>
      <c r="BB116" s="66" t="str">
        <f t="shared" si="31"/>
        <v>x̅</v>
      </c>
      <c r="DA116" s="30"/>
      <c r="DB116" s="30"/>
      <c r="DC116" s="26" t="s">
        <v>33</v>
      </c>
      <c r="DD116" s="65">
        <f>IFERROR(DJ107+DJ108,0)</f>
        <v>0.05</v>
      </c>
      <c r="DE116" s="30" t="str">
        <f>IF(
    AND(DC114 &lt;&gt; "P(x)", DD116 &lt;&gt; 0),
    " " &amp; DC116 &amp; "=" &amp; TEXT(DD116, "#,##0.0%"),
    ""
)</f>
        <v xml:space="preserve"> α=5.0%</v>
      </c>
      <c r="DF116" s="30"/>
      <c r="DG116" s="8"/>
      <c r="DH116" s="8"/>
      <c r="DI116" s="8"/>
      <c r="DJ116" s="66"/>
      <c r="DK116" s="8"/>
      <c r="DL116" s="8"/>
      <c r="DM116" s="8"/>
      <c r="DN116" s="8"/>
      <c r="DO116" s="30"/>
      <c r="DP116" s="8"/>
      <c r="DQ116" s="8"/>
      <c r="DR116" s="38">
        <f t="shared" si="15"/>
        <v>-1.9166666666666701</v>
      </c>
      <c r="DS116" s="78">
        <f t="shared" si="13"/>
        <v>6.6096706874345768E-2</v>
      </c>
      <c r="DT116" s="78" t="e" cm="1">
        <f t="array" ref="DT116">_xlfn.IFS(
    FALSE, N("Check if X1 shading is ON"),
    $DT$88&lt;&gt;"x", NA(),
    FALSE, N("Check if case is 'LEFT' and x axis value less than z score"),
    AND($DE$107 = "LEFT", $DR116 &lt; IF($DI$107="", 0, $DI$107)), $DS116,
    FALSE, N("Check if case is 'RIGHT' and x axis value greater than z score"),
    AND($DE$107 = "RIGHT", $DR116 &gt; IF($DI$107="", 0, $DI$107)), $DS116,
    FALSE, N("Check if case is 'TWO' and both directions"),
    AND(
        $DE$107 = "TWO",
        OR($DR116 &lt; -ABS($DI$107), $DR116 &gt; ABS($DI$108))
    ), $DS116,
    FALSE, N("Default case: Return NA()"),
    TRUE, NA()
)</f>
        <v>#N/A</v>
      </c>
      <c r="DU116" s="78" t="e" cm="1">
        <f t="array" ref="DU116">_xlfn.IFS(
    FALSE, N("Check if X1 shading is ON"),
    $DT$88&lt;&gt;"x", NA(),
    FALSE, N("Check if case is 'LEFT' and x axis value less than z score"),
    AND($DE$108 = "LEFT", $DR116 &lt; IF($DI$108="", 0, $DI$108)), $DS116,
    FALSE, N("Check if case is 'RIGHT' and x axis value greater than z score"),
    AND($DE$108 = "RIGHT", $DR116 &gt; IF($DI$108="", 0, $DI$108)), $DS116,
    FALSE, N("Default case: Return NA()"),
    TRUE, NA()
)</f>
        <v>#N/A</v>
      </c>
      <c r="DV116" s="78" t="e" cm="1">
        <f t="array" ref="DV116">_xlfn.IFS(
    FALSE, N("Check if X1 shading is ON"),
    $DV$88&lt;&gt;"x", NA(),
    FALSE, N("Check if case is 'LEFT' and x axis value less than z score"),
    AND($DE$111 = "LEFT", $DR116 &lt; IF($DI$111="", 0, $DI$111)), $DS116,
    FALSE, N("Check if case is 'RIGHT' and x axis value greater than z score"),
    AND($DE$111 = "RIGHT", $DR116 &gt; IF($DI$111="", 0, $DI$111)), $DS116,
    FALSE, N("Check if case is 'TWO' and both directions"),
    AND(
        $DE$111 = "TWO",
        OR($DR116 &lt; -ABS($DI$111), $DR116 &gt; ABS($DI$111))
    ), $DS116,
    FALSE, N("Default case: Return NA()"),
    TRUE, NA()
)</f>
        <v>#N/A</v>
      </c>
      <c r="DW116" s="30"/>
      <c r="DX116" s="66">
        <v>-0.16666666666666879</v>
      </c>
      <c r="DY116" s="66">
        <v>8.6000000000000007E-2</v>
      </c>
      <c r="DZ116" s="66">
        <f t="shared" si="32"/>
        <v>8.6000000000000007E-2</v>
      </c>
      <c r="EA116" s="66" t="str">
        <f t="shared" si="33"/>
        <v>x̅</v>
      </c>
    </row>
    <row r="117" spans="27:131" ht="16" x14ac:dyDescent="0.2">
      <c r="AA117"/>
      <c r="AB117" s="30"/>
      <c r="AC117" s="8"/>
      <c r="AD117" s="8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30"/>
      <c r="AQ117" s="8"/>
      <c r="AR117" s="8"/>
      <c r="AS117" s="38">
        <f t="shared" si="11"/>
        <v>-1.8333333333333366</v>
      </c>
      <c r="AT117" s="78">
        <f t="shared" si="12"/>
        <v>7.6345859429668483E-2</v>
      </c>
      <c r="AU117" s="78" t="e" cm="1">
        <f t="array" ref="AU117">_xlfn.IFS(
    FALSE, N("Check if X1 shading is ON"),
    $AU$87&lt;&gt;"x", NA(),
    FALSE, N("Check if case is 'LEFT' and x axis value less than z score"),
    AND($AF$106 = "LEFT", $AS117 &lt; IF($AJ$106="", 0, $AJ$106)), $AT117,
    FALSE, N("Check if case is 'RIGHT' and x axis value greater than z score"),
    AND($AF$106 = "RIGHT", $AS117 &gt; IF($AJ$106="", 0, $AJ$106)), $AT117,
    FALSE, N("Check if case is 'TWO' and both directions"),
    AND(
        $AF$106 = "TWO",
        OR($AS117 &lt; -ABS($AJ$106), $AS117 &gt; ABS($AJ$107))
    ), $AT117,
    FALSE, N("Default case: Return NA()"),
    TRUE, NA()
)</f>
        <v>#N/A</v>
      </c>
      <c r="AV117" s="78" t="e" cm="1">
        <f t="array" ref="AV117">_xlfn.IFS(
    FALSE, N("Check if X1 shading is ON"),
    $AU$87&lt;&gt;"x", NA(),
    FALSE, N("Check if case is 'LEFT' and x axis value less than z score"),
    AND($AF$107 = "LEFT", $AS117 &lt; IF($AJ$107="", 0, $AJ$107)), $AT117,
    FALSE, N("Check if case is 'RIGHT' and x axis value greater than z score"),
    AND($AF$107 = "RIGHT", $AS117 &gt; IF($AJ$107="", 0, $AJ$107)), $AT117,
    FALSE, N("Default case: Return NA()"),
    TRUE, NA()
)</f>
        <v>#N/A</v>
      </c>
      <c r="AW117" s="78" t="e" cm="1">
        <f t="array" ref="AW117">_xlfn.IFS(
    FALSE, N("Check if X1 shading is ON"),
    $AW$87&lt;&gt;"x", NA(),
    FALSE, N("Check if case is 'LEFT' and x axis value less than z score"),
    AND($AF$110 = "LEFT", $AS117 &lt; IF($AJ$110="", 0, $AJ$110)), $AT117,
    FALSE, N("Check if case is 'RIGHT' and x axis value greater than z score"),
    AND($AF$110 = "RIGHT", $AS117 &gt; IF($AJ$110="", 0, $AJ$110)), $AT117,
    FALSE, N("Check if case is 'TWO' and both directions"),
    AND(
        $AF$110 = "TWO",
        OR($AS117 &lt; -ABS($AJ$110), $AS117 &gt; ABS($AJ$110))
    ), $AT117,
    FALSE, N("Default case: Return NA()"),
    TRUE, NA()
)</f>
        <v>#N/A</v>
      </c>
      <c r="AX117" s="30"/>
      <c r="AY117" s="66">
        <v>0.33333333333333115</v>
      </c>
      <c r="AZ117" s="66">
        <v>8.6000000000000007E-2</v>
      </c>
      <c r="BA117" s="66">
        <f t="shared" si="30"/>
        <v>8.6000000000000007E-2</v>
      </c>
      <c r="BB117" s="66" t="str">
        <f t="shared" si="31"/>
        <v>x̅</v>
      </c>
      <c r="DA117" s="30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30"/>
      <c r="DP117" s="8"/>
      <c r="DQ117" s="8"/>
      <c r="DR117" s="38">
        <f t="shared" si="15"/>
        <v>-1.8750000000000033</v>
      </c>
      <c r="DS117" s="78">
        <f t="shared" si="13"/>
        <v>7.1081283937810977E-2</v>
      </c>
      <c r="DT117" s="78" t="e" cm="1">
        <f t="array" ref="DT117">_xlfn.IFS(
    FALSE, N("Check if X1 shading is ON"),
    $DT$88&lt;&gt;"x", NA(),
    FALSE, N("Check if case is 'LEFT' and x axis value less than z score"),
    AND($DE$107 = "LEFT", $DR117 &lt; IF($DI$107="", 0, $DI$107)), $DS117,
    FALSE, N("Check if case is 'RIGHT' and x axis value greater than z score"),
    AND($DE$107 = "RIGHT", $DR117 &gt; IF($DI$107="", 0, $DI$107)), $DS117,
    FALSE, N("Check if case is 'TWO' and both directions"),
    AND(
        $DE$107 = "TWO",
        OR($DR117 &lt; -ABS($DI$107), $DR117 &gt; ABS($DI$108))
    ), $DS117,
    FALSE, N("Default case: Return NA()"),
    TRUE, NA()
)</f>
        <v>#N/A</v>
      </c>
      <c r="DU117" s="78" t="e" cm="1">
        <f t="array" ref="DU117">_xlfn.IFS(
    FALSE, N("Check if X1 shading is ON"),
    $DT$88&lt;&gt;"x", NA(),
    FALSE, N("Check if case is 'LEFT' and x axis value less than z score"),
    AND($DE$108 = "LEFT", $DR117 &lt; IF($DI$108="", 0, $DI$108)), $DS117,
    FALSE, N("Check if case is 'RIGHT' and x axis value greater than z score"),
    AND($DE$108 = "RIGHT", $DR117 &gt; IF($DI$108="", 0, $DI$108)), $DS117,
    FALSE, N("Default case: Return NA()"),
    TRUE, NA()
)</f>
        <v>#N/A</v>
      </c>
      <c r="DV117" s="78" t="e" cm="1">
        <f t="array" ref="DV117">_xlfn.IFS(
    FALSE, N("Check if X1 shading is ON"),
    $DV$88&lt;&gt;"x", NA(),
    FALSE, N("Check if case is 'LEFT' and x axis value less than z score"),
    AND($DE$111 = "LEFT", $DR117 &lt; IF($DI$111="", 0, $DI$111)), $DS117,
    FALSE, N("Check if case is 'RIGHT' and x axis value greater than z score"),
    AND($DE$111 = "RIGHT", $DR117 &gt; IF($DI$111="", 0, $DI$111)), $DS117,
    FALSE, N("Check if case is 'TWO' and both directions"),
    AND(
        $DE$111 = "TWO",
        OR($DR117 &lt; -ABS($DI$111), $DR117 &gt; ABS($DI$111))
    ), $DS117,
    FALSE, N("Default case: Return NA()"),
    TRUE, NA()
)</f>
        <v>#N/A</v>
      </c>
      <c r="DW117" s="30"/>
      <c r="DX117" s="66">
        <v>0.16666666666666449</v>
      </c>
      <c r="DY117" s="66">
        <v>8.6000000000000007E-2</v>
      </c>
      <c r="DZ117" s="66">
        <f t="shared" si="32"/>
        <v>8.6000000000000007E-2</v>
      </c>
      <c r="EA117" s="66" t="str">
        <f t="shared" si="33"/>
        <v>x̅</v>
      </c>
    </row>
    <row r="118" spans="27:131" ht="16" x14ac:dyDescent="0.2">
      <c r="AA118"/>
      <c r="AB118" s="30"/>
      <c r="AC118" s="68" t="s">
        <v>19</v>
      </c>
      <c r="AD118" s="66"/>
      <c r="AE118" s="8"/>
      <c r="AF118" s="8"/>
      <c r="AG118" s="8"/>
      <c r="AH118" s="26"/>
      <c r="AI118" s="30"/>
      <c r="AJ118" s="30"/>
      <c r="AK118" s="69"/>
      <c r="AL118" s="8"/>
      <c r="AM118" s="8"/>
      <c r="AN118" s="8"/>
      <c r="AO118" s="8"/>
      <c r="AP118" s="30"/>
      <c r="AQ118" s="8"/>
      <c r="AR118" s="8"/>
      <c r="AS118" s="38">
        <f t="shared" si="11"/>
        <v>-1.7916666666666698</v>
      </c>
      <c r="AT118" s="78">
        <f t="shared" si="12"/>
        <v>8.1895858510748085E-2</v>
      </c>
      <c r="AU118" s="78" t="e" cm="1">
        <f t="array" ref="AU118">_xlfn.IFS(
    FALSE, N("Check if X1 shading is ON"),
    $AU$87&lt;&gt;"x", NA(),
    FALSE, N("Check if case is 'LEFT' and x axis value less than z score"),
    AND($AF$106 = "LEFT", $AS118 &lt; IF($AJ$106="", 0, $AJ$106)), $AT118,
    FALSE, N("Check if case is 'RIGHT' and x axis value greater than z score"),
    AND($AF$106 = "RIGHT", $AS118 &gt; IF($AJ$106="", 0, $AJ$106)), $AT118,
    FALSE, N("Check if case is 'TWO' and both directions"),
    AND(
        $AF$106 = "TWO",
        OR($AS118 &lt; -ABS($AJ$106), $AS118 &gt; ABS($AJ$107))
    ), $AT118,
    FALSE, N("Default case: Return NA()"),
    TRUE, NA()
)</f>
        <v>#N/A</v>
      </c>
      <c r="AV118" s="78" t="e" cm="1">
        <f t="array" ref="AV118">_xlfn.IFS(
    FALSE, N("Check if X1 shading is ON"),
    $AU$87&lt;&gt;"x", NA(),
    FALSE, N("Check if case is 'LEFT' and x axis value less than z score"),
    AND($AF$107 = "LEFT", $AS118 &lt; IF($AJ$107="", 0, $AJ$107)), $AT118,
    FALSE, N("Check if case is 'RIGHT' and x axis value greater than z score"),
    AND($AF$107 = "RIGHT", $AS118 &gt; IF($AJ$107="", 0, $AJ$107)), $AT118,
    FALSE, N("Default case: Return NA()"),
    TRUE, NA()
)</f>
        <v>#N/A</v>
      </c>
      <c r="AW118" s="78" t="e" cm="1">
        <f t="array" ref="AW118">_xlfn.IFS(
    FALSE, N("Check if X1 shading is ON"),
    $AW$87&lt;&gt;"x", NA(),
    FALSE, N("Check if case is 'LEFT' and x axis value less than z score"),
    AND($AF$110 = "LEFT", $AS118 &lt; IF($AJ$110="", 0, $AJ$110)), $AT118,
    FALSE, N("Check if case is 'RIGHT' and x axis value greater than z score"),
    AND($AF$110 = "RIGHT", $AS118 &gt; IF($AJ$110="", 0, $AJ$110)), $AT118,
    FALSE, N("Check if case is 'TWO' and both directions"),
    AND(
        $AF$110 = "TWO",
        OR($AS118 &lt; -ABS($AJ$110), $AS118 &gt; ABS($AJ$110))
    ), $AT118,
    FALSE, N("Default case: Return NA()"),
    TRUE, NA()
)</f>
        <v>#N/A</v>
      </c>
      <c r="AX118" s="30"/>
      <c r="AY118" s="66">
        <v>0.49999999999999789</v>
      </c>
      <c r="AZ118" s="66">
        <v>8.6000000000000007E-2</v>
      </c>
      <c r="BA118" s="66">
        <f t="shared" si="30"/>
        <v>8.6000000000000007E-2</v>
      </c>
      <c r="BB118" s="66" t="str">
        <f t="shared" si="31"/>
        <v>x̅</v>
      </c>
      <c r="DA118" s="30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30"/>
      <c r="DP118" s="8"/>
      <c r="DQ118" s="8"/>
      <c r="DR118" s="38">
        <f t="shared" si="15"/>
        <v>-1.8333333333333366</v>
      </c>
      <c r="DS118" s="78">
        <f t="shared" si="13"/>
        <v>7.6345859429668483E-2</v>
      </c>
      <c r="DT118" s="78" t="e" cm="1">
        <f t="array" ref="DT118">_xlfn.IFS(
    FALSE, N("Check if X1 shading is ON"),
    $DT$88&lt;&gt;"x", NA(),
    FALSE, N("Check if case is 'LEFT' and x axis value less than z score"),
    AND($DE$107 = "LEFT", $DR118 &lt; IF($DI$107="", 0, $DI$107)), $DS118,
    FALSE, N("Check if case is 'RIGHT' and x axis value greater than z score"),
    AND($DE$107 = "RIGHT", $DR118 &gt; IF($DI$107="", 0, $DI$107)), $DS118,
    FALSE, N("Check if case is 'TWO' and both directions"),
    AND(
        $DE$107 = "TWO",
        OR($DR118 &lt; -ABS($DI$107), $DR118 &gt; ABS($DI$108))
    ), $DS118,
    FALSE, N("Default case: Return NA()"),
    TRUE, NA()
)</f>
        <v>#N/A</v>
      </c>
      <c r="DU118" s="78" t="e" cm="1">
        <f t="array" ref="DU118">_xlfn.IFS(
    FALSE, N("Check if X1 shading is ON"),
    $DT$88&lt;&gt;"x", NA(),
    FALSE, N("Check if case is 'LEFT' and x axis value less than z score"),
    AND($DE$108 = "LEFT", $DR118 &lt; IF($DI$108="", 0, $DI$108)), $DS118,
    FALSE, N("Check if case is 'RIGHT' and x axis value greater than z score"),
    AND($DE$108 = "RIGHT", $DR118 &gt; IF($DI$108="", 0, $DI$108)), $DS118,
    FALSE, N("Default case: Return NA()"),
    TRUE, NA()
)</f>
        <v>#N/A</v>
      </c>
      <c r="DV118" s="78" t="e" cm="1">
        <f t="array" ref="DV118">_xlfn.IFS(
    FALSE, N("Check if X1 shading is ON"),
    $DV$88&lt;&gt;"x", NA(),
    FALSE, N("Check if case is 'LEFT' and x axis value less than z score"),
    AND($DE$111 = "LEFT", $DR118 &lt; IF($DI$111="", 0, $DI$111)), $DS118,
    FALSE, N("Check if case is 'RIGHT' and x axis value greater than z score"),
    AND($DE$111 = "RIGHT", $DR118 &gt; IF($DI$111="", 0, $DI$111)), $DS118,
    FALSE, N("Check if case is 'TWO' and both directions"),
    AND(
        $DE$111 = "TWO",
        OR($DR118 &lt; -ABS($DI$111), $DR118 &gt; ABS($DI$111))
    ), $DS118,
    FALSE, N("Default case: Return NA()"),
    TRUE, NA()
)</f>
        <v>#N/A</v>
      </c>
      <c r="DW118" s="30"/>
      <c r="DX118" s="66">
        <v>0.33333333333333115</v>
      </c>
      <c r="DY118" s="66">
        <v>8.6000000000000007E-2</v>
      </c>
      <c r="DZ118" s="66">
        <f t="shared" si="32"/>
        <v>8.6000000000000007E-2</v>
      </c>
      <c r="EA118" s="66" t="str">
        <f t="shared" si="33"/>
        <v>x̅</v>
      </c>
    </row>
    <row r="119" spans="27:131" ht="16" x14ac:dyDescent="0.2">
      <c r="AA119"/>
      <c r="AB119" s="30"/>
      <c r="AC119" s="35" t="s">
        <v>40</v>
      </c>
      <c r="AD119" s="70" t="s">
        <v>41</v>
      </c>
      <c r="AE119" s="70" t="s">
        <v>1</v>
      </c>
      <c r="AF119" s="35" t="s">
        <v>2</v>
      </c>
      <c r="AG119" s="35" t="s">
        <v>79</v>
      </c>
      <c r="AH119" s="55" t="s">
        <v>41</v>
      </c>
      <c r="AI119" s="55" t="s">
        <v>1</v>
      </c>
      <c r="AJ119" s="55" t="s">
        <v>2</v>
      </c>
      <c r="AK119" s="55" t="s">
        <v>80</v>
      </c>
      <c r="AL119" s="8"/>
      <c r="AM119" s="8"/>
      <c r="AN119" s="8"/>
      <c r="AO119" s="8"/>
      <c r="AP119" s="30"/>
      <c r="AQ119" s="8"/>
      <c r="AR119" s="8"/>
      <c r="AS119" s="38">
        <f t="shared" si="11"/>
        <v>-1.7500000000000031</v>
      </c>
      <c r="AT119" s="78">
        <f t="shared" si="12"/>
        <v>8.7735654539142172E-2</v>
      </c>
      <c r="AU119" s="78" t="e" cm="1">
        <f t="array" ref="AU119">_xlfn.IFS(
    FALSE, N("Check if X1 shading is ON"),
    $AU$87&lt;&gt;"x", NA(),
    FALSE, N("Check if case is 'LEFT' and x axis value less than z score"),
    AND($AF$106 = "LEFT", $AS119 &lt; IF($AJ$106="", 0, $AJ$106)), $AT119,
    FALSE, N("Check if case is 'RIGHT' and x axis value greater than z score"),
    AND($AF$106 = "RIGHT", $AS119 &gt; IF($AJ$106="", 0, $AJ$106)), $AT119,
    FALSE, N("Check if case is 'TWO' and both directions"),
    AND(
        $AF$106 = "TWO",
        OR($AS119 &lt; -ABS($AJ$106), $AS119 &gt; ABS($AJ$107))
    ), $AT119,
    FALSE, N("Default case: Return NA()"),
    TRUE, NA()
)</f>
        <v>#N/A</v>
      </c>
      <c r="AV119" s="78" t="e" cm="1">
        <f t="array" ref="AV119">_xlfn.IFS(
    FALSE, N("Check if X1 shading is ON"),
    $AU$87&lt;&gt;"x", NA(),
    FALSE, N("Check if case is 'LEFT' and x axis value less than z score"),
    AND($AF$107 = "LEFT", $AS119 &lt; IF($AJ$107="", 0, $AJ$107)), $AT119,
    FALSE, N("Check if case is 'RIGHT' and x axis value greater than z score"),
    AND($AF$107 = "RIGHT", $AS119 &gt; IF($AJ$107="", 0, $AJ$107)), $AT119,
    FALSE, N("Default case: Return NA()"),
    TRUE, NA()
)</f>
        <v>#N/A</v>
      </c>
      <c r="AW119" s="78" t="e" cm="1">
        <f t="array" ref="AW119">_xlfn.IFS(
    FALSE, N("Check if X1 shading is ON"),
    $AW$87&lt;&gt;"x", NA(),
    FALSE, N("Check if case is 'LEFT' and x axis value less than z score"),
    AND($AF$110 = "LEFT", $AS119 &lt; IF($AJ$110="", 0, $AJ$110)), $AT119,
    FALSE, N("Check if case is 'RIGHT' and x axis value greater than z score"),
    AND($AF$110 = "RIGHT", $AS119 &gt; IF($AJ$110="", 0, $AJ$110)), $AT119,
    FALSE, N("Check if case is 'TWO' and both directions"),
    AND(
        $AF$110 = "TWO",
        OR($AS119 &lt; -ABS($AJ$110), $AS119 &gt; ABS($AJ$110))
    ), $AT119,
    FALSE, N("Default case: Return NA()"),
    TRUE, NA()
)</f>
        <v>#N/A</v>
      </c>
      <c r="AX119" s="30"/>
      <c r="AY119" s="66">
        <v>0.66666666666666441</v>
      </c>
      <c r="AZ119" s="66">
        <v>8.6000000000000007E-2</v>
      </c>
      <c r="BA119" s="66">
        <f t="shared" si="30"/>
        <v>8.6000000000000007E-2</v>
      </c>
      <c r="BB119" s="66" t="str">
        <f t="shared" si="31"/>
        <v>x̅</v>
      </c>
      <c r="DA119" s="30"/>
      <c r="DB119" s="68" t="s">
        <v>19</v>
      </c>
      <c r="DC119" s="66"/>
      <c r="DD119" s="8"/>
      <c r="DE119" s="8"/>
      <c r="DF119" s="8"/>
      <c r="DG119" s="26"/>
      <c r="DH119" s="30"/>
      <c r="DI119" s="30"/>
      <c r="DJ119" s="69"/>
      <c r="DK119" s="8"/>
      <c r="DL119" s="8"/>
      <c r="DM119" s="8"/>
      <c r="DN119" s="8"/>
      <c r="DO119" s="30"/>
      <c r="DP119" s="8"/>
      <c r="DQ119" s="8"/>
      <c r="DR119" s="38">
        <f t="shared" si="15"/>
        <v>-1.7916666666666698</v>
      </c>
      <c r="DS119" s="78">
        <f t="shared" si="13"/>
        <v>8.1895858510748085E-2</v>
      </c>
      <c r="DT119" s="78" t="e" cm="1">
        <f t="array" ref="DT119">_xlfn.IFS(
    FALSE, N("Check if X1 shading is ON"),
    $DT$88&lt;&gt;"x", NA(),
    FALSE, N("Check if case is 'LEFT' and x axis value less than z score"),
    AND($DE$107 = "LEFT", $DR119 &lt; IF($DI$107="", 0, $DI$107)), $DS119,
    FALSE, N("Check if case is 'RIGHT' and x axis value greater than z score"),
    AND($DE$107 = "RIGHT", $DR119 &gt; IF($DI$107="", 0, $DI$107)), $DS119,
    FALSE, N("Check if case is 'TWO' and both directions"),
    AND(
        $DE$107 = "TWO",
        OR($DR119 &lt; -ABS($DI$107), $DR119 &gt; ABS($DI$108))
    ), $DS119,
    FALSE, N("Default case: Return NA()"),
    TRUE, NA()
)</f>
        <v>#N/A</v>
      </c>
      <c r="DU119" s="78" t="e" cm="1">
        <f t="array" ref="DU119">_xlfn.IFS(
    FALSE, N("Check if X1 shading is ON"),
    $DT$88&lt;&gt;"x", NA(),
    FALSE, N("Check if case is 'LEFT' and x axis value less than z score"),
    AND($DE$108 = "LEFT", $DR119 &lt; IF($DI$108="", 0, $DI$108)), $DS119,
    FALSE, N("Check if case is 'RIGHT' and x axis value greater than z score"),
    AND($DE$108 = "RIGHT", $DR119 &gt; IF($DI$108="", 0, $DI$108)), $DS119,
    FALSE, N("Default case: Return NA()"),
    TRUE, NA()
)</f>
        <v>#N/A</v>
      </c>
      <c r="DV119" s="78" t="e" cm="1">
        <f t="array" ref="DV119">_xlfn.IFS(
    FALSE, N("Check if X1 shading is ON"),
    $DV$88&lt;&gt;"x", NA(),
    FALSE, N("Check if case is 'LEFT' and x axis value less than z score"),
    AND($DE$111 = "LEFT", $DR119 &lt; IF($DI$111="", 0, $DI$111)), $DS119,
    FALSE, N("Check if case is 'RIGHT' and x axis value greater than z score"),
    AND($DE$111 = "RIGHT", $DR119 &gt; IF($DI$111="", 0, $DI$111)), $DS119,
    FALSE, N("Check if case is 'TWO' and both directions"),
    AND(
        $DE$111 = "TWO",
        OR($DR119 &lt; -ABS($DI$111), $DR119 &gt; ABS($DI$111))
    ), $DS119,
    FALSE, N("Default case: Return NA()"),
    TRUE, NA()
)</f>
        <v>#N/A</v>
      </c>
      <c r="DW119" s="30"/>
      <c r="DX119" s="66">
        <v>0.49999999999999789</v>
      </c>
      <c r="DY119" s="66">
        <v>8.6000000000000007E-2</v>
      </c>
      <c r="DZ119" s="66">
        <f t="shared" si="32"/>
        <v>8.6000000000000007E-2</v>
      </c>
      <c r="EA119" s="66" t="str">
        <f t="shared" si="33"/>
        <v>x̅</v>
      </c>
    </row>
    <row r="120" spans="27:131" ht="136" x14ac:dyDescent="0.2">
      <c r="AA120"/>
      <c r="AB120" s="30"/>
      <c r="AC120" s="71">
        <f>AN105</f>
        <v>0</v>
      </c>
      <c r="AD120" s="72">
        <v>0.49</v>
      </c>
      <c r="AE120" s="50">
        <v>-3.5</v>
      </c>
      <c r="AF120" s="58" t="e">
        <f>IF(
    $AC$120="x",
    AD120,
    NA()
)</f>
        <v>#N/A</v>
      </c>
      <c r="AG120" s="73" t="str" cm="1">
        <f t="array" ref="AG120">_xlfn.IFS($AD$106="normal pop",AG122,$AD$106="normal x̅",AG123,$AD$106="T x̅",AG124,TRUE,"")</f>
        <v xml:space="preserve"> x̅ to P( x̅)
σ̂(x̅) = s/√n
t = ( x̅ -μ) / σ̂(x̅)
⟵ P( x̅) = P(t) = t.dist(t, df, true)
⟶ P( x̅) = P(t) = t.dist.rt(t, df, true)</v>
      </c>
      <c r="AH120" s="72">
        <v>0.49</v>
      </c>
      <c r="AI120" s="50">
        <v>3.5</v>
      </c>
      <c r="AJ120" s="50" t="e">
        <f>IF(
    $AC$120="x",
    AH120,
    NA()
)</f>
        <v>#N/A</v>
      </c>
      <c r="AK120" s="73" t="str" cm="1">
        <f t="array" ref="AK120">_xlfn.IFS($AD$106="normal pop",AK122,$AD$106="normal x̅",AK123,$AD$106="T x̅",AK124,TRUE,"")</f>
        <v>P( x̅) to  x̅
σ̂(x̅) = s/√n
⟵ t = t.inv(P( x̅), df)
⟶ t = t.inv(1-P( x̅), df)
 x̅ = t * σ̂(x̅) + μ</v>
      </c>
      <c r="AL120" s="8"/>
      <c r="AM120" s="30"/>
      <c r="AN120" s="8"/>
      <c r="AO120" s="8"/>
      <c r="AP120" s="30"/>
      <c r="AQ120" s="30"/>
      <c r="AR120" s="30"/>
      <c r="AS120" s="38">
        <f t="shared" si="11"/>
        <v>-1.7083333333333364</v>
      </c>
      <c r="AT120" s="78">
        <f t="shared" si="12"/>
        <v>9.3868438952043831E-2</v>
      </c>
      <c r="AU120" s="78" t="e" cm="1">
        <f t="array" ref="AU120">_xlfn.IFS(
    FALSE, N("Check if X1 shading is ON"),
    $AU$87&lt;&gt;"x", NA(),
    FALSE, N("Check if case is 'LEFT' and x axis value less than z score"),
    AND($AF$106 = "LEFT", $AS120 &lt; IF($AJ$106="", 0, $AJ$106)), $AT120,
    FALSE, N("Check if case is 'RIGHT' and x axis value greater than z score"),
    AND($AF$106 = "RIGHT", $AS120 &gt; IF($AJ$106="", 0, $AJ$106)), $AT120,
    FALSE, N("Check if case is 'TWO' and both directions"),
    AND(
        $AF$106 = "TWO",
        OR($AS120 &lt; -ABS($AJ$106), $AS120 &gt; ABS($AJ$107))
    ), $AT120,
    FALSE, N("Default case: Return NA()"),
    TRUE, NA()
)</f>
        <v>#N/A</v>
      </c>
      <c r="AV120" s="78" t="e" cm="1">
        <f t="array" ref="AV120">_xlfn.IFS(
    FALSE, N("Check if X1 shading is ON"),
    $AU$87&lt;&gt;"x", NA(),
    FALSE, N("Check if case is 'LEFT' and x axis value less than z score"),
    AND($AF$107 = "LEFT", $AS120 &lt; IF($AJ$107="", 0, $AJ$107)), $AT120,
    FALSE, N("Check if case is 'RIGHT' and x axis value greater than z score"),
    AND($AF$107 = "RIGHT", $AS120 &gt; IF($AJ$107="", 0, $AJ$107)), $AT120,
    FALSE, N("Default case: Return NA()"),
    TRUE, NA()
)</f>
        <v>#N/A</v>
      </c>
      <c r="AW120" s="78" t="e" cm="1">
        <f t="array" ref="AW120">_xlfn.IFS(
    FALSE, N("Check if X1 shading is ON"),
    $AW$87&lt;&gt;"x", NA(),
    FALSE, N("Check if case is 'LEFT' and x axis value less than z score"),
    AND($AF$110 = "LEFT", $AS120 &lt; IF($AJ$110="", 0, $AJ$110)), $AT120,
    FALSE, N("Check if case is 'RIGHT' and x axis value greater than z score"),
    AND($AF$110 = "RIGHT", $AS120 &gt; IF($AJ$110="", 0, $AJ$110)), $AT120,
    FALSE, N("Check if case is 'TWO' and both directions"),
    AND(
        $AF$110 = "TWO",
        OR($AS120 &lt; -ABS($AJ$110), $AS120 &gt; ABS($AJ$110))
    ), $AT120,
    FALSE, N("Default case: Return NA()"),
    TRUE, NA()
)</f>
        <v>#N/A</v>
      </c>
      <c r="AX120" s="30"/>
      <c r="AY120" s="66">
        <v>0.83333333333333093</v>
      </c>
      <c r="AZ120" s="66">
        <v>8.6000000000000007E-2</v>
      </c>
      <c r="BA120" s="66">
        <f t="shared" si="30"/>
        <v>8.6000000000000007E-2</v>
      </c>
      <c r="BB120" s="66" t="str">
        <f t="shared" si="31"/>
        <v>x̅</v>
      </c>
      <c r="DA120" s="30"/>
      <c r="DB120" s="35" t="s">
        <v>40</v>
      </c>
      <c r="DC120" s="70" t="s">
        <v>41</v>
      </c>
      <c r="DD120" s="70" t="s">
        <v>1</v>
      </c>
      <c r="DE120" s="35" t="s">
        <v>2</v>
      </c>
      <c r="DF120" s="35" t="s">
        <v>79</v>
      </c>
      <c r="DG120" s="55" t="s">
        <v>41</v>
      </c>
      <c r="DH120" s="55" t="s">
        <v>1</v>
      </c>
      <c r="DI120" s="55" t="s">
        <v>2</v>
      </c>
      <c r="DJ120" s="55" t="s">
        <v>80</v>
      </c>
      <c r="DK120" s="8"/>
      <c r="DL120" s="8"/>
      <c r="DM120" s="8"/>
      <c r="DN120" s="8"/>
      <c r="DO120" s="30"/>
      <c r="DP120" s="8"/>
      <c r="DQ120" s="8"/>
      <c r="DR120" s="38">
        <f t="shared" si="15"/>
        <v>-1.7500000000000031</v>
      </c>
      <c r="DS120" s="78">
        <f t="shared" si="13"/>
        <v>8.7735654539142172E-2</v>
      </c>
      <c r="DT120" s="78" t="e" cm="1">
        <f t="array" ref="DT120">_xlfn.IFS(
    FALSE, N("Check if X1 shading is ON"),
    $DT$88&lt;&gt;"x", NA(),
    FALSE, N("Check if case is 'LEFT' and x axis value less than z score"),
    AND($DE$107 = "LEFT", $DR120 &lt; IF($DI$107="", 0, $DI$107)), $DS120,
    FALSE, N("Check if case is 'RIGHT' and x axis value greater than z score"),
    AND($DE$107 = "RIGHT", $DR120 &gt; IF($DI$107="", 0, $DI$107)), $DS120,
    FALSE, N("Check if case is 'TWO' and both directions"),
    AND(
        $DE$107 = "TWO",
        OR($DR120 &lt; -ABS($DI$107), $DR120 &gt; ABS($DI$108))
    ), $DS120,
    FALSE, N("Default case: Return NA()"),
    TRUE, NA()
)</f>
        <v>#N/A</v>
      </c>
      <c r="DU120" s="78" t="e" cm="1">
        <f t="array" ref="DU120">_xlfn.IFS(
    FALSE, N("Check if X1 shading is ON"),
    $DT$88&lt;&gt;"x", NA(),
    FALSE, N("Check if case is 'LEFT' and x axis value less than z score"),
    AND($DE$108 = "LEFT", $DR120 &lt; IF($DI$108="", 0, $DI$108)), $DS120,
    FALSE, N("Check if case is 'RIGHT' and x axis value greater than z score"),
    AND($DE$108 = "RIGHT", $DR120 &gt; IF($DI$108="", 0, $DI$108)), $DS120,
    FALSE, N("Default case: Return NA()"),
    TRUE, NA()
)</f>
        <v>#N/A</v>
      </c>
      <c r="DV120" s="78" t="e" cm="1">
        <f t="array" ref="DV120">_xlfn.IFS(
    FALSE, N("Check if X1 shading is ON"),
    $DV$88&lt;&gt;"x", NA(),
    FALSE, N("Check if case is 'LEFT' and x axis value less than z score"),
    AND($DE$111 = "LEFT", $DR120 &lt; IF($DI$111="", 0, $DI$111)), $DS120,
    FALSE, N("Check if case is 'RIGHT' and x axis value greater than z score"),
    AND($DE$111 = "RIGHT", $DR120 &gt; IF($DI$111="", 0, $DI$111)), $DS120,
    FALSE, N("Check if case is 'TWO' and both directions"),
    AND(
        $DE$111 = "TWO",
        OR($DR120 &lt; -ABS($DI$111), $DR120 &gt; ABS($DI$111))
    ), $DS120,
    FALSE, N("Default case: Return NA()"),
    TRUE, NA()
)</f>
        <v>#N/A</v>
      </c>
      <c r="DW120" s="30"/>
      <c r="DX120" s="66">
        <v>0.66666666666666441</v>
      </c>
      <c r="DY120" s="66">
        <v>8.6000000000000007E-2</v>
      </c>
      <c r="DZ120" s="66">
        <f t="shared" si="32"/>
        <v>8.6000000000000007E-2</v>
      </c>
      <c r="EA120" s="66" t="str">
        <f t="shared" si="33"/>
        <v>x̅</v>
      </c>
    </row>
    <row r="121" spans="27:131" ht="204" x14ac:dyDescent="0.2">
      <c r="AA121"/>
      <c r="AB121" s="30"/>
      <c r="AC121" s="49"/>
      <c r="AD121" s="30"/>
      <c r="AE121" s="30"/>
      <c r="AF121" s="30"/>
      <c r="AG121" s="30"/>
      <c r="AH121" s="26"/>
      <c r="AI121" s="30"/>
      <c r="AJ121" s="30"/>
      <c r="AK121" s="30"/>
      <c r="AL121" s="8"/>
      <c r="AM121" s="30"/>
      <c r="AN121" s="30"/>
      <c r="AO121" s="30"/>
      <c r="AP121" s="30"/>
      <c r="AQ121" s="30"/>
      <c r="AR121" s="30"/>
      <c r="AS121" s="38">
        <f t="shared" si="11"/>
        <v>-1.6666666666666696</v>
      </c>
      <c r="AT121" s="78">
        <f t="shared" si="12"/>
        <v>0.10029608984947766</v>
      </c>
      <c r="AU121" s="78" t="e" cm="1">
        <f t="array" ref="AU121">_xlfn.IFS(
    FALSE, N("Check if X1 shading is ON"),
    $AU$87&lt;&gt;"x", NA(),
    FALSE, N("Check if case is 'LEFT' and x axis value less than z score"),
    AND($AF$106 = "LEFT", $AS121 &lt; IF($AJ$106="", 0, $AJ$106)), $AT121,
    FALSE, N("Check if case is 'RIGHT' and x axis value greater than z score"),
    AND($AF$106 = "RIGHT", $AS121 &gt; IF($AJ$106="", 0, $AJ$106)), $AT121,
    FALSE, N("Check if case is 'TWO' and both directions"),
    AND(
        $AF$106 = "TWO",
        OR($AS121 &lt; -ABS($AJ$106), $AS121 &gt; ABS($AJ$107))
    ), $AT121,
    FALSE, N("Default case: Return NA()"),
    TRUE, NA()
)</f>
        <v>#N/A</v>
      </c>
      <c r="AV121" s="78" t="e" cm="1">
        <f t="array" ref="AV121">_xlfn.IFS(
    FALSE, N("Check if X1 shading is ON"),
    $AU$87&lt;&gt;"x", NA(),
    FALSE, N("Check if case is 'LEFT' and x axis value less than z score"),
    AND($AF$107 = "LEFT", $AS121 &lt; IF($AJ$107="", 0, $AJ$107)), $AT121,
    FALSE, N("Check if case is 'RIGHT' and x axis value greater than z score"),
    AND($AF$107 = "RIGHT", $AS121 &gt; IF($AJ$107="", 0, $AJ$107)), $AT121,
    FALSE, N("Default case: Return NA()"),
    TRUE, NA()
)</f>
        <v>#N/A</v>
      </c>
      <c r="AW121" s="78" t="e" cm="1">
        <f t="array" ref="AW121">_xlfn.IFS(
    FALSE, N("Check if X1 shading is ON"),
    $AW$87&lt;&gt;"x", NA(),
    FALSE, N("Check if case is 'LEFT' and x axis value less than z score"),
    AND($AF$110 = "LEFT", $AS121 &lt; IF($AJ$110="", 0, $AJ$110)), $AT121,
    FALSE, N("Check if case is 'RIGHT' and x axis value greater than z score"),
    AND($AF$110 = "RIGHT", $AS121 &gt; IF($AJ$110="", 0, $AJ$110)), $AT121,
    FALSE, N("Check if case is 'TWO' and both directions"),
    AND(
        $AF$110 = "TWO",
        OR($AS121 &lt; -ABS($AJ$110), $AS121 &gt; ABS($AJ$110))
    ), $AT121,
    FALSE, N("Default case: Return NA()"),
    TRUE, NA()
)</f>
        <v>#N/A</v>
      </c>
      <c r="AX121" s="30"/>
      <c r="AY121" s="66">
        <v>1.1666666666666643</v>
      </c>
      <c r="AZ121" s="66">
        <v>8.6000000000000007E-2</v>
      </c>
      <c r="BA121" s="66">
        <f t="shared" si="30"/>
        <v>8.6000000000000007E-2</v>
      </c>
      <c r="BB121" s="66" t="str">
        <f t="shared" si="31"/>
        <v>x̅</v>
      </c>
      <c r="DA121" s="30"/>
      <c r="DB121" s="71">
        <f>DM106</f>
        <v>0</v>
      </c>
      <c r="DC121" s="72">
        <v>0.49</v>
      </c>
      <c r="DD121" s="50">
        <v>-3.5</v>
      </c>
      <c r="DE121" s="58" t="e">
        <f>IF(
    $DB$121="x",
    DC121,
    NA()
)</f>
        <v>#N/A</v>
      </c>
      <c r="DF121" s="73" t="str" cm="1">
        <f t="array" ref="DF121">_xlfn.IFS($DC$107="normal pop",DF123,$DC$107="normal x̅",DF124,$DC$107="T x̅",DF125,TRUE,"")</f>
        <v xml:space="preserve"> x̅ to P( x̅)
σ̂(x̅) = s/√n
t = ( x̅ -μ) / σ̂(x̅)
⟵ P( x̅) = P(t) = t.dist(t, df, true)
⟶ P( x̅) = P(t) = t.dist.rt(t, df, true)</v>
      </c>
      <c r="DG121" s="72">
        <v>0.49</v>
      </c>
      <c r="DH121" s="50">
        <v>3.5</v>
      </c>
      <c r="DI121" s="50" t="e">
        <f>IF(
    $DB$121="x",
    DG121,
    NA()
)</f>
        <v>#N/A</v>
      </c>
      <c r="DJ121" s="73" t="str" cm="1">
        <f t="array" ref="DJ121">_xlfn.IFS($DC$107="normal pop",DJ123,$DC$107="normal x̅",DJ124,$DC$107="T x̅",DJ125,TRUE,"")</f>
        <v>P( x̅) to  x̅
σ̂(x̅) = s/√n
⟵ t = t.inv(P( x̅), df)
⟶ t = t.inv(1-P( x̅), df)
 x̅ = t * σ̂(x̅) + μ</v>
      </c>
      <c r="DK121" s="8"/>
      <c r="DL121" s="30"/>
      <c r="DM121" s="8"/>
      <c r="DN121" s="8"/>
      <c r="DO121" s="30"/>
      <c r="DP121" s="30"/>
      <c r="DQ121" s="30"/>
      <c r="DR121" s="38">
        <f t="shared" si="15"/>
        <v>-1.7083333333333364</v>
      </c>
      <c r="DS121" s="78">
        <f t="shared" si="13"/>
        <v>9.3868438952043831E-2</v>
      </c>
      <c r="DT121" s="78" t="e" cm="1">
        <f t="array" ref="DT121">_xlfn.IFS(
    FALSE, N("Check if X1 shading is ON"),
    $DT$88&lt;&gt;"x", NA(),
    FALSE, N("Check if case is 'LEFT' and x axis value less than z score"),
    AND($DE$107 = "LEFT", $DR121 &lt; IF($DI$107="", 0, $DI$107)), $DS121,
    FALSE, N("Check if case is 'RIGHT' and x axis value greater than z score"),
    AND($DE$107 = "RIGHT", $DR121 &gt; IF($DI$107="", 0, $DI$107)), $DS121,
    FALSE, N("Check if case is 'TWO' and both directions"),
    AND(
        $DE$107 = "TWO",
        OR($DR121 &lt; -ABS($DI$107), $DR121 &gt; ABS($DI$108))
    ), $DS121,
    FALSE, N("Default case: Return NA()"),
    TRUE, NA()
)</f>
        <v>#N/A</v>
      </c>
      <c r="DU121" s="78" t="e" cm="1">
        <f t="array" ref="DU121">_xlfn.IFS(
    FALSE, N("Check if X1 shading is ON"),
    $DT$88&lt;&gt;"x", NA(),
    FALSE, N("Check if case is 'LEFT' and x axis value less than z score"),
    AND($DE$108 = "LEFT", $DR121 &lt; IF($DI$108="", 0, $DI$108)), $DS121,
    FALSE, N("Check if case is 'RIGHT' and x axis value greater than z score"),
    AND($DE$108 = "RIGHT", $DR121 &gt; IF($DI$108="", 0, $DI$108)), $DS121,
    FALSE, N("Default case: Return NA()"),
    TRUE, NA()
)</f>
        <v>#N/A</v>
      </c>
      <c r="DV121" s="78" t="e" cm="1">
        <f t="array" ref="DV121">_xlfn.IFS(
    FALSE, N("Check if X1 shading is ON"),
    $DV$88&lt;&gt;"x", NA(),
    FALSE, N("Check if case is 'LEFT' and x axis value less than z score"),
    AND($DE$111 = "LEFT", $DR121 &lt; IF($DI$111="", 0, $DI$111)), $DS121,
    FALSE, N("Check if case is 'RIGHT' and x axis value greater than z score"),
    AND($DE$111 = "RIGHT", $DR121 &gt; IF($DI$111="", 0, $DI$111)), $DS121,
    FALSE, N("Check if case is 'TWO' and both directions"),
    AND(
        $DE$111 = "TWO",
        OR($DR121 &lt; -ABS($DI$111), $DR121 &gt; ABS($DI$111))
    ), $DS121,
    FALSE, N("Default case: Return NA()"),
    TRUE, NA()
)</f>
        <v>#N/A</v>
      </c>
      <c r="DW121" s="30"/>
      <c r="DX121" s="66">
        <v>0.83333333333333093</v>
      </c>
      <c r="DY121" s="66">
        <v>8.6000000000000007E-2</v>
      </c>
      <c r="DZ121" s="66">
        <f t="shared" si="32"/>
        <v>8.6000000000000007E-2</v>
      </c>
      <c r="EA121" s="66" t="str">
        <f t="shared" si="33"/>
        <v>x̅</v>
      </c>
    </row>
    <row r="122" spans="27:131" ht="153" x14ac:dyDescent="0.2">
      <c r="AA122"/>
      <c r="AB122" s="30"/>
      <c r="AC122" s="26"/>
      <c r="AD122" s="66"/>
      <c r="AE122" s="66"/>
      <c r="AF122" s="49" t="s">
        <v>10</v>
      </c>
      <c r="AG122" s="73" t="s">
        <v>66</v>
      </c>
      <c r="AH122" s="26"/>
      <c r="AI122" s="30"/>
      <c r="AJ122" s="26"/>
      <c r="AK122" s="73" t="s">
        <v>67</v>
      </c>
      <c r="AL122" s="8"/>
      <c r="AM122" s="30"/>
      <c r="AN122" s="30"/>
      <c r="AO122" s="30"/>
      <c r="AP122" s="30"/>
      <c r="AQ122" s="30"/>
      <c r="AR122" s="30"/>
      <c r="AS122" s="38">
        <f t="shared" si="11"/>
        <v>-1.6250000000000029</v>
      </c>
      <c r="AT122" s="78">
        <f t="shared" si="12"/>
        <v>0.10701904071054116</v>
      </c>
      <c r="AU122" s="78" t="e" cm="1">
        <f t="array" ref="AU122">_xlfn.IFS(
    FALSE, N("Check if X1 shading is ON"),
    $AU$87&lt;&gt;"x", NA(),
    FALSE, N("Check if case is 'LEFT' and x axis value less than z score"),
    AND($AF$106 = "LEFT", $AS122 &lt; IF($AJ$106="", 0, $AJ$106)), $AT122,
    FALSE, N("Check if case is 'RIGHT' and x axis value greater than z score"),
    AND($AF$106 = "RIGHT", $AS122 &gt; IF($AJ$106="", 0, $AJ$106)), $AT122,
    FALSE, N("Check if case is 'TWO' and both directions"),
    AND(
        $AF$106 = "TWO",
        OR($AS122 &lt; -ABS($AJ$106), $AS122 &gt; ABS($AJ$107))
    ), $AT122,
    FALSE, N("Default case: Return NA()"),
    TRUE, NA()
)</f>
        <v>#N/A</v>
      </c>
      <c r="AV122" s="78" t="e" cm="1">
        <f t="array" ref="AV122">_xlfn.IFS(
    FALSE, N("Check if X1 shading is ON"),
    $AU$87&lt;&gt;"x", NA(),
    FALSE, N("Check if case is 'LEFT' and x axis value less than z score"),
    AND($AF$107 = "LEFT", $AS122 &lt; IF($AJ$107="", 0, $AJ$107)), $AT122,
    FALSE, N("Check if case is 'RIGHT' and x axis value greater than z score"),
    AND($AF$107 = "RIGHT", $AS122 &gt; IF($AJ$107="", 0, $AJ$107)), $AT122,
    FALSE, N("Default case: Return NA()"),
    TRUE, NA()
)</f>
        <v>#N/A</v>
      </c>
      <c r="AW122" s="78" t="e" cm="1">
        <f t="array" ref="AW122">_xlfn.IFS(
    FALSE, N("Check if X1 shading is ON"),
    $AW$87&lt;&gt;"x", NA(),
    FALSE, N("Check if case is 'LEFT' and x axis value less than z score"),
    AND($AF$110 = "LEFT", $AS122 &lt; IF($AJ$110="", 0, $AJ$110)), $AT122,
    FALSE, N("Check if case is 'RIGHT' and x axis value greater than z score"),
    AND($AF$110 = "RIGHT", $AS122 &gt; IF($AJ$110="", 0, $AJ$110)), $AT122,
    FALSE, N("Check if case is 'TWO' and both directions"),
    AND(
        $AF$110 = "TWO",
        OR($AS122 &lt; -ABS($AJ$110), $AS122 &gt; ABS($AJ$110))
    ), $AT122,
    FALSE, N("Default case: Return NA()"),
    TRUE, NA()
)</f>
        <v>#N/A</v>
      </c>
      <c r="AX122" s="30"/>
      <c r="AY122" s="66">
        <v>1.3333333333333313</v>
      </c>
      <c r="AZ122" s="66">
        <v>8.6000000000000007E-2</v>
      </c>
      <c r="BA122" s="66">
        <f t="shared" si="30"/>
        <v>8.6000000000000007E-2</v>
      </c>
      <c r="BB122" s="66" t="str">
        <f t="shared" si="31"/>
        <v>x̅</v>
      </c>
      <c r="DA122" s="30"/>
      <c r="DB122" s="49"/>
      <c r="DC122" s="30"/>
      <c r="DD122" s="30"/>
      <c r="DE122" s="30"/>
      <c r="DF122" s="30"/>
      <c r="DG122" s="26"/>
      <c r="DH122" s="30"/>
      <c r="DI122" s="30"/>
      <c r="DJ122" s="30"/>
      <c r="DK122" s="8"/>
      <c r="DL122" s="30"/>
      <c r="DM122" s="30"/>
      <c r="DN122" s="30"/>
      <c r="DO122" s="30"/>
      <c r="DP122" s="30"/>
      <c r="DQ122" s="30"/>
      <c r="DR122" s="38">
        <f t="shared" si="15"/>
        <v>-1.6666666666666696</v>
      </c>
      <c r="DS122" s="78">
        <f t="shared" ref="DS122:DS153" si="36">IF(
    LEFT($DC$107,1) ="T",
    _xlfn.T.DIST(DR122, $DB$107-1, FALSE),
    _xlfn.NORM.S.DIST(DR122, FALSE)
)</f>
        <v>0.10029608984947766</v>
      </c>
      <c r="DT122" s="78" t="e" cm="1">
        <f t="array" ref="DT122">_xlfn.IFS(
    FALSE, N("Check if X1 shading is ON"),
    $DT$88&lt;&gt;"x", NA(),
    FALSE, N("Check if case is 'LEFT' and x axis value less than z score"),
    AND($DE$107 = "LEFT", $DR122 &lt; IF($DI$107="", 0, $DI$107)), $DS122,
    FALSE, N("Check if case is 'RIGHT' and x axis value greater than z score"),
    AND($DE$107 = "RIGHT", $DR122 &gt; IF($DI$107="", 0, $DI$107)), $DS122,
    FALSE, N("Check if case is 'TWO' and both directions"),
    AND(
        $DE$107 = "TWO",
        OR($DR122 &lt; -ABS($DI$107), $DR122 &gt; ABS($DI$108))
    ), $DS122,
    FALSE, N("Default case: Return NA()"),
    TRUE, NA()
)</f>
        <v>#N/A</v>
      </c>
      <c r="DU122" s="78" t="e" cm="1">
        <f t="array" ref="DU122">_xlfn.IFS(
    FALSE, N("Check if X1 shading is ON"),
    $DT$88&lt;&gt;"x", NA(),
    FALSE, N("Check if case is 'LEFT' and x axis value less than z score"),
    AND($DE$108 = "LEFT", $DR122 &lt; IF($DI$108="", 0, $DI$108)), $DS122,
    FALSE, N("Check if case is 'RIGHT' and x axis value greater than z score"),
    AND($DE$108 = "RIGHT", $DR122 &gt; IF($DI$108="", 0, $DI$108)), $DS122,
    FALSE, N("Default case: Return NA()"),
    TRUE, NA()
)</f>
        <v>#N/A</v>
      </c>
      <c r="DV122" s="78" t="e" cm="1">
        <f t="array" ref="DV122">_xlfn.IFS(
    FALSE, N("Check if X1 shading is ON"),
    $DV$88&lt;&gt;"x", NA(),
    FALSE, N("Check if case is 'LEFT' and x axis value less than z score"),
    AND($DE$111 = "LEFT", $DR122 &lt; IF($DI$111="", 0, $DI$111)), $DS122,
    FALSE, N("Check if case is 'RIGHT' and x axis value greater than z score"),
    AND($DE$111 = "RIGHT", $DR122 &gt; IF($DI$111="", 0, $DI$111)), $DS122,
    FALSE, N("Check if case is 'TWO' and both directions"),
    AND(
        $DE$111 = "TWO",
        OR($DR122 &lt; -ABS($DI$111), $DR122 &gt; ABS($DI$111))
    ), $DS122,
    FALSE, N("Default case: Return NA()"),
    TRUE, NA()
)</f>
        <v>#N/A</v>
      </c>
      <c r="DW122" s="30"/>
      <c r="DX122" s="66">
        <v>1.1666666666666643</v>
      </c>
      <c r="DY122" s="66">
        <v>8.6000000000000007E-2</v>
      </c>
      <c r="DZ122" s="66">
        <f t="shared" si="32"/>
        <v>8.6000000000000007E-2</v>
      </c>
      <c r="EA122" s="66" t="str">
        <f t="shared" si="33"/>
        <v>x̅</v>
      </c>
    </row>
    <row r="123" spans="27:131" ht="204" x14ac:dyDescent="0.2">
      <c r="AA123"/>
      <c r="AB123" s="30"/>
      <c r="AC123" s="26"/>
      <c r="AD123" s="66"/>
      <c r="AE123" s="66"/>
      <c r="AF123" s="49" t="s">
        <v>3</v>
      </c>
      <c r="AG123" s="73" t="s">
        <v>64</v>
      </c>
      <c r="AH123" s="26"/>
      <c r="AI123" s="30"/>
      <c r="AJ123" s="26"/>
      <c r="AK123" s="73" t="s">
        <v>65</v>
      </c>
      <c r="AL123" s="8"/>
      <c r="AM123" s="30"/>
      <c r="AN123" s="30"/>
      <c r="AO123" s="30"/>
      <c r="AP123" s="30"/>
      <c r="AQ123" s="30"/>
      <c r="AR123" s="30"/>
      <c r="AS123" s="38">
        <f t="shared" si="11"/>
        <v>-1.5833333333333361</v>
      </c>
      <c r="AT123" s="78">
        <f t="shared" si="12"/>
        <v>0.11403615082117972</v>
      </c>
      <c r="AU123" s="78" t="e" cm="1">
        <f t="array" ref="AU123">_xlfn.IFS(
    FALSE, N("Check if X1 shading is ON"),
    $AU$87&lt;&gt;"x", NA(),
    FALSE, N("Check if case is 'LEFT' and x axis value less than z score"),
    AND($AF$106 = "LEFT", $AS123 &lt; IF($AJ$106="", 0, $AJ$106)), $AT123,
    FALSE, N("Check if case is 'RIGHT' and x axis value greater than z score"),
    AND($AF$106 = "RIGHT", $AS123 &gt; IF($AJ$106="", 0, $AJ$106)), $AT123,
    FALSE, N("Check if case is 'TWO' and both directions"),
    AND(
        $AF$106 = "TWO",
        OR($AS123 &lt; -ABS($AJ$106), $AS123 &gt; ABS($AJ$107))
    ), $AT123,
    FALSE, N("Default case: Return NA()"),
    TRUE, NA()
)</f>
        <v>#N/A</v>
      </c>
      <c r="AV123" s="78" t="e" cm="1">
        <f t="array" ref="AV123">_xlfn.IFS(
    FALSE, N("Check if X1 shading is ON"),
    $AU$87&lt;&gt;"x", NA(),
    FALSE, N("Check if case is 'LEFT' and x axis value less than z score"),
    AND($AF$107 = "LEFT", $AS123 &lt; IF($AJ$107="", 0, $AJ$107)), $AT123,
    FALSE, N("Check if case is 'RIGHT' and x axis value greater than z score"),
    AND($AF$107 = "RIGHT", $AS123 &gt; IF($AJ$107="", 0, $AJ$107)), $AT123,
    FALSE, N("Default case: Return NA()"),
    TRUE, NA()
)</f>
        <v>#N/A</v>
      </c>
      <c r="AW123" s="78" t="e" cm="1">
        <f t="array" ref="AW123">_xlfn.IFS(
    FALSE, N("Check if X1 shading is ON"),
    $AW$87&lt;&gt;"x", NA(),
    FALSE, N("Check if case is 'LEFT' and x axis value less than z score"),
    AND($AF$110 = "LEFT", $AS123 &lt; IF($AJ$110="", 0, $AJ$110)), $AT123,
    FALSE, N("Check if case is 'RIGHT' and x axis value greater than z score"),
    AND($AF$110 = "RIGHT", $AS123 &gt; IF($AJ$110="", 0, $AJ$110)), $AT123,
    FALSE, N("Check if case is 'TWO' and both directions"),
    AND(
        $AF$110 = "TWO",
        OR($AS123 &lt; -ABS($AJ$110), $AS123 &gt; ABS($AJ$110))
    ), $AT123,
    FALSE, N("Default case: Return NA()"),
    TRUE, NA()
)</f>
        <v>#N/A</v>
      </c>
      <c r="AX123" s="30"/>
      <c r="AY123" s="66">
        <v>1.4999999999999982</v>
      </c>
      <c r="AZ123" s="66">
        <v>8.6000000000000007E-2</v>
      </c>
      <c r="BA123" s="66">
        <f t="shared" si="30"/>
        <v>8.6000000000000007E-2</v>
      </c>
      <c r="BB123" s="66" t="str">
        <f t="shared" si="31"/>
        <v>x̅</v>
      </c>
      <c r="DA123" s="30"/>
      <c r="DB123" s="26"/>
      <c r="DC123" s="66"/>
      <c r="DD123" s="66"/>
      <c r="DE123" s="49" t="s">
        <v>10</v>
      </c>
      <c r="DF123" s="73" t="s">
        <v>66</v>
      </c>
      <c r="DG123" s="26"/>
      <c r="DH123" s="30"/>
      <c r="DI123" s="26"/>
      <c r="DJ123" s="73" t="s">
        <v>67</v>
      </c>
      <c r="DK123" s="8"/>
      <c r="DL123" s="30"/>
      <c r="DM123" s="30"/>
      <c r="DN123" s="30"/>
      <c r="DO123" s="30"/>
      <c r="DP123" s="30"/>
      <c r="DQ123" s="30"/>
      <c r="DR123" s="38">
        <f t="shared" ref="DR123:DR154" si="37">DR122+$DQ$92</f>
        <v>-1.6250000000000029</v>
      </c>
      <c r="DS123" s="78">
        <f t="shared" si="36"/>
        <v>0.10701904071054116</v>
      </c>
      <c r="DT123" s="78" t="e" cm="1">
        <f t="array" ref="DT123">_xlfn.IFS(
    FALSE, N("Check if X1 shading is ON"),
    $DT$88&lt;&gt;"x", NA(),
    FALSE, N("Check if case is 'LEFT' and x axis value less than z score"),
    AND($DE$107 = "LEFT", $DR123 &lt; IF($DI$107="", 0, $DI$107)), $DS123,
    FALSE, N("Check if case is 'RIGHT' and x axis value greater than z score"),
    AND($DE$107 = "RIGHT", $DR123 &gt; IF($DI$107="", 0, $DI$107)), $DS123,
    FALSE, N("Check if case is 'TWO' and both directions"),
    AND(
        $DE$107 = "TWO",
        OR($DR123 &lt; -ABS($DI$107), $DR123 &gt; ABS($DI$108))
    ), $DS123,
    FALSE, N("Default case: Return NA()"),
    TRUE, NA()
)</f>
        <v>#N/A</v>
      </c>
      <c r="DU123" s="78" t="e" cm="1">
        <f t="array" ref="DU123">_xlfn.IFS(
    FALSE, N("Check if X1 shading is ON"),
    $DT$88&lt;&gt;"x", NA(),
    FALSE, N("Check if case is 'LEFT' and x axis value less than z score"),
    AND($DE$108 = "LEFT", $DR123 &lt; IF($DI$108="", 0, $DI$108)), $DS123,
    FALSE, N("Check if case is 'RIGHT' and x axis value greater than z score"),
    AND($DE$108 = "RIGHT", $DR123 &gt; IF($DI$108="", 0, $DI$108)), $DS123,
    FALSE, N("Default case: Return NA()"),
    TRUE, NA()
)</f>
        <v>#N/A</v>
      </c>
      <c r="DV123" s="78" t="e" cm="1">
        <f t="array" ref="DV123">_xlfn.IFS(
    FALSE, N("Check if X1 shading is ON"),
    $DV$88&lt;&gt;"x", NA(),
    FALSE, N("Check if case is 'LEFT' and x axis value less than z score"),
    AND($DE$111 = "LEFT", $DR123 &lt; IF($DI$111="", 0, $DI$111)), $DS123,
    FALSE, N("Check if case is 'RIGHT' and x axis value greater than z score"),
    AND($DE$111 = "RIGHT", $DR123 &gt; IF($DI$111="", 0, $DI$111)), $DS123,
    FALSE, N("Check if case is 'TWO' and both directions"),
    AND(
        $DE$111 = "TWO",
        OR($DR123 &lt; -ABS($DI$111), $DR123 &gt; ABS($DI$111))
    ), $DS123,
    FALSE, N("Default case: Return NA()"),
    TRUE, NA()
)</f>
        <v>#N/A</v>
      </c>
      <c r="DW123" s="30"/>
      <c r="DX123" s="66">
        <v>1.3333333333333313</v>
      </c>
      <c r="DY123" s="66">
        <v>8.6000000000000007E-2</v>
      </c>
      <c r="DZ123" s="66">
        <f t="shared" si="32"/>
        <v>8.6000000000000007E-2</v>
      </c>
      <c r="EA123" s="66" t="str">
        <f t="shared" si="33"/>
        <v>x̅</v>
      </c>
    </row>
    <row r="124" spans="27:131" ht="204" x14ac:dyDescent="0.2">
      <c r="AA124"/>
      <c r="AB124" s="30"/>
      <c r="AC124" s="30"/>
      <c r="AD124" s="30"/>
      <c r="AE124" s="30"/>
      <c r="AF124" s="49" t="s">
        <v>6</v>
      </c>
      <c r="AG124" s="73" t="s">
        <v>58</v>
      </c>
      <c r="AH124" s="30"/>
      <c r="AI124" s="30"/>
      <c r="AJ124" s="30"/>
      <c r="AK124" s="73" t="s">
        <v>57</v>
      </c>
      <c r="AL124" s="8"/>
      <c r="AM124" s="30"/>
      <c r="AN124" s="30"/>
      <c r="AO124" s="30"/>
      <c r="AP124" s="30"/>
      <c r="AQ124" s="30"/>
      <c r="AR124" s="30"/>
      <c r="AS124" s="38">
        <f t="shared" si="11"/>
        <v>-1.5416666666666694</v>
      </c>
      <c r="AT124" s="78">
        <f t="shared" si="12"/>
        <v>0.12134457913044903</v>
      </c>
      <c r="AU124" s="78" t="e" cm="1">
        <f t="array" ref="AU124">_xlfn.IFS(
    FALSE, N("Check if X1 shading is ON"),
    $AU$87&lt;&gt;"x", NA(),
    FALSE, N("Check if case is 'LEFT' and x axis value less than z score"),
    AND($AF$106 = "LEFT", $AS124 &lt; IF($AJ$106="", 0, $AJ$106)), $AT124,
    FALSE, N("Check if case is 'RIGHT' and x axis value greater than z score"),
    AND($AF$106 = "RIGHT", $AS124 &gt; IF($AJ$106="", 0, $AJ$106)), $AT124,
    FALSE, N("Check if case is 'TWO' and both directions"),
    AND(
        $AF$106 = "TWO",
        OR($AS124 &lt; -ABS($AJ$106), $AS124 &gt; ABS($AJ$107))
    ), $AT124,
    FALSE, N("Default case: Return NA()"),
    TRUE, NA()
)</f>
        <v>#N/A</v>
      </c>
      <c r="AV124" s="78" t="e" cm="1">
        <f t="array" ref="AV124">_xlfn.IFS(
    FALSE, N("Check if X1 shading is ON"),
    $AU$87&lt;&gt;"x", NA(),
    FALSE, N("Check if case is 'LEFT' and x axis value less than z score"),
    AND($AF$107 = "LEFT", $AS124 &lt; IF($AJ$107="", 0, $AJ$107)), $AT124,
    FALSE, N("Check if case is 'RIGHT' and x axis value greater than z score"),
    AND($AF$107 = "RIGHT", $AS124 &gt; IF($AJ$107="", 0, $AJ$107)), $AT124,
    FALSE, N("Default case: Return NA()"),
    TRUE, NA()
)</f>
        <v>#N/A</v>
      </c>
      <c r="AW124" s="78" t="e" cm="1">
        <f t="array" ref="AW124">_xlfn.IFS(
    FALSE, N("Check if X1 shading is ON"),
    $AW$87&lt;&gt;"x", NA(),
    FALSE, N("Check if case is 'LEFT' and x axis value less than z score"),
    AND($AF$110 = "LEFT", $AS124 &lt; IF($AJ$110="", 0, $AJ$110)), $AT124,
    FALSE, N("Check if case is 'RIGHT' and x axis value greater than z score"),
    AND($AF$110 = "RIGHT", $AS124 &gt; IF($AJ$110="", 0, $AJ$110)), $AT124,
    FALSE, N("Check if case is 'TWO' and both directions"),
    AND(
        $AF$110 = "TWO",
        OR($AS124 &lt; -ABS($AJ$110), $AS124 &gt; ABS($AJ$110))
    ), $AT124,
    FALSE, N("Default case: Return NA()"),
    TRUE, NA()
)</f>
        <v>#N/A</v>
      </c>
      <c r="AX124" s="30"/>
      <c r="AY124" s="66">
        <v>1.6666666666666652</v>
      </c>
      <c r="AZ124" s="66">
        <v>8.6000000000000007E-2</v>
      </c>
      <c r="BA124" s="66">
        <f t="shared" si="30"/>
        <v>8.6000000000000007E-2</v>
      </c>
      <c r="BB124" s="66" t="str">
        <f t="shared" si="31"/>
        <v>x̅</v>
      </c>
      <c r="DA124" s="30"/>
      <c r="DB124" s="26"/>
      <c r="DC124" s="66"/>
      <c r="DD124" s="66"/>
      <c r="DE124" s="49" t="s">
        <v>3</v>
      </c>
      <c r="DF124" s="73" t="s">
        <v>64</v>
      </c>
      <c r="DG124" s="26"/>
      <c r="DH124" s="30"/>
      <c r="DI124" s="26"/>
      <c r="DJ124" s="73" t="s">
        <v>65</v>
      </c>
      <c r="DK124" s="8"/>
      <c r="DL124" s="30"/>
      <c r="DM124" s="30"/>
      <c r="DN124" s="30"/>
      <c r="DO124" s="30"/>
      <c r="DP124" s="30"/>
      <c r="DQ124" s="30"/>
      <c r="DR124" s="38">
        <f t="shared" si="37"/>
        <v>-1.5833333333333361</v>
      </c>
      <c r="DS124" s="78">
        <f t="shared" si="36"/>
        <v>0.11403615082117972</v>
      </c>
      <c r="DT124" s="78" t="e" cm="1">
        <f t="array" ref="DT124">_xlfn.IFS(
    FALSE, N("Check if X1 shading is ON"),
    $DT$88&lt;&gt;"x", NA(),
    FALSE, N("Check if case is 'LEFT' and x axis value less than z score"),
    AND($DE$107 = "LEFT", $DR124 &lt; IF($DI$107="", 0, $DI$107)), $DS124,
    FALSE, N("Check if case is 'RIGHT' and x axis value greater than z score"),
    AND($DE$107 = "RIGHT", $DR124 &gt; IF($DI$107="", 0, $DI$107)), $DS124,
    FALSE, N("Check if case is 'TWO' and both directions"),
    AND(
        $DE$107 = "TWO",
        OR($DR124 &lt; -ABS($DI$107), $DR124 &gt; ABS($DI$108))
    ), $DS124,
    FALSE, N("Default case: Return NA()"),
    TRUE, NA()
)</f>
        <v>#N/A</v>
      </c>
      <c r="DU124" s="78" t="e" cm="1">
        <f t="array" ref="DU124">_xlfn.IFS(
    FALSE, N("Check if X1 shading is ON"),
    $DT$88&lt;&gt;"x", NA(),
    FALSE, N("Check if case is 'LEFT' and x axis value less than z score"),
    AND($DE$108 = "LEFT", $DR124 &lt; IF($DI$108="", 0, $DI$108)), $DS124,
    FALSE, N("Check if case is 'RIGHT' and x axis value greater than z score"),
    AND($DE$108 = "RIGHT", $DR124 &gt; IF($DI$108="", 0, $DI$108)), $DS124,
    FALSE, N("Default case: Return NA()"),
    TRUE, NA()
)</f>
        <v>#N/A</v>
      </c>
      <c r="DV124" s="78" t="e" cm="1">
        <f t="array" ref="DV124">_xlfn.IFS(
    FALSE, N("Check if X1 shading is ON"),
    $DV$88&lt;&gt;"x", NA(),
    FALSE, N("Check if case is 'LEFT' and x axis value less than z score"),
    AND($DE$111 = "LEFT", $DR124 &lt; IF($DI$111="", 0, $DI$111)), $DS124,
    FALSE, N("Check if case is 'RIGHT' and x axis value greater than z score"),
    AND($DE$111 = "RIGHT", $DR124 &gt; IF($DI$111="", 0, $DI$111)), $DS124,
    FALSE, N("Check if case is 'TWO' and both directions"),
    AND(
        $DE$111 = "TWO",
        OR($DR124 &lt; -ABS($DI$111), $DR124 &gt; ABS($DI$111))
    ), $DS124,
    FALSE, N("Default case: Return NA()"),
    TRUE, NA()
)</f>
        <v>#N/A</v>
      </c>
      <c r="DW124" s="30"/>
      <c r="DX124" s="66">
        <v>1.4999999999999982</v>
      </c>
      <c r="DY124" s="66">
        <v>8.6000000000000007E-2</v>
      </c>
      <c r="DZ124" s="66">
        <f t="shared" si="32"/>
        <v>8.6000000000000007E-2</v>
      </c>
      <c r="EA124" s="66" t="str">
        <f t="shared" si="33"/>
        <v>x̅</v>
      </c>
    </row>
    <row r="125" spans="27:131" ht="204" x14ac:dyDescent="0.2">
      <c r="AA125"/>
      <c r="AB125" s="30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30"/>
      <c r="AN125" s="30"/>
      <c r="AO125" s="30"/>
      <c r="AP125" s="30"/>
      <c r="AQ125" s="30"/>
      <c r="AR125" s="30"/>
      <c r="AS125" s="38">
        <f t="shared" si="11"/>
        <v>-1.5000000000000027</v>
      </c>
      <c r="AT125" s="78">
        <f t="shared" si="12"/>
        <v>0.12893966337578489</v>
      </c>
      <c r="AU125" s="78" t="e" cm="1">
        <f t="array" ref="AU125">_xlfn.IFS(
    FALSE, N("Check if X1 shading is ON"),
    $AU$87&lt;&gt;"x", NA(),
    FALSE, N("Check if case is 'LEFT' and x axis value less than z score"),
    AND($AF$106 = "LEFT", $AS125 &lt; IF($AJ$106="", 0, $AJ$106)), $AT125,
    FALSE, N("Check if case is 'RIGHT' and x axis value greater than z score"),
    AND($AF$106 = "RIGHT", $AS125 &gt; IF($AJ$106="", 0, $AJ$106)), $AT125,
    FALSE, N("Check if case is 'TWO' and both directions"),
    AND(
        $AF$106 = "TWO",
        OR($AS125 &lt; -ABS($AJ$106), $AS125 &gt; ABS($AJ$107))
    ), $AT125,
    FALSE, N("Default case: Return NA()"),
    TRUE, NA()
)</f>
        <v>#N/A</v>
      </c>
      <c r="AV125" s="78" t="e" cm="1">
        <f t="array" ref="AV125">_xlfn.IFS(
    FALSE, N("Check if X1 shading is ON"),
    $AU$87&lt;&gt;"x", NA(),
    FALSE, N("Check if case is 'LEFT' and x axis value less than z score"),
    AND($AF$107 = "LEFT", $AS125 &lt; IF($AJ$107="", 0, $AJ$107)), $AT125,
    FALSE, N("Check if case is 'RIGHT' and x axis value greater than z score"),
    AND($AF$107 = "RIGHT", $AS125 &gt; IF($AJ$107="", 0, $AJ$107)), $AT125,
    FALSE, N("Default case: Return NA()"),
    TRUE, NA()
)</f>
        <v>#N/A</v>
      </c>
      <c r="AW125" s="78" t="e" cm="1">
        <f t="array" ref="AW125">_xlfn.IFS(
    FALSE, N("Check if X1 shading is ON"),
    $AW$87&lt;&gt;"x", NA(),
    FALSE, N("Check if case is 'LEFT' and x axis value less than z score"),
    AND($AF$110 = "LEFT", $AS125 &lt; IF($AJ$110="", 0, $AJ$110)), $AT125,
    FALSE, N("Check if case is 'RIGHT' and x axis value greater than z score"),
    AND($AF$110 = "RIGHT", $AS125 &gt; IF($AJ$110="", 0, $AJ$110)), $AT125,
    FALSE, N("Check if case is 'TWO' and both directions"),
    AND(
        $AF$110 = "TWO",
        OR($AS125 &lt; -ABS($AJ$110), $AS125 &gt; ABS($AJ$110))
    ), $AT125,
    FALSE, N("Default case: Return NA()"),
    TRUE, NA()
)</f>
        <v>#N/A</v>
      </c>
      <c r="AX125" s="30"/>
      <c r="AY125" s="66">
        <v>-1.5000000000000027</v>
      </c>
      <c r="AZ125" s="66">
        <v>0.11</v>
      </c>
      <c r="BA125" s="66">
        <f t="shared" si="30"/>
        <v>0.11</v>
      </c>
      <c r="BB125" s="66" t="str">
        <f t="shared" si="31"/>
        <v>x̅</v>
      </c>
      <c r="DA125" s="30"/>
      <c r="DB125" s="30"/>
      <c r="DC125" s="30"/>
      <c r="DD125" s="30"/>
      <c r="DE125" s="49" t="s">
        <v>6</v>
      </c>
      <c r="DF125" s="73" t="s">
        <v>58</v>
      </c>
      <c r="DG125" s="30"/>
      <c r="DH125" s="30"/>
      <c r="DI125" s="30"/>
      <c r="DJ125" s="73" t="s">
        <v>57</v>
      </c>
      <c r="DK125" s="8"/>
      <c r="DL125" s="30"/>
      <c r="DM125" s="30"/>
      <c r="DN125" s="30"/>
      <c r="DO125" s="30"/>
      <c r="DP125" s="30"/>
      <c r="DQ125" s="30"/>
      <c r="DR125" s="38">
        <f t="shared" si="37"/>
        <v>-1.5416666666666694</v>
      </c>
      <c r="DS125" s="78">
        <f t="shared" si="36"/>
        <v>0.12134457913044903</v>
      </c>
      <c r="DT125" s="78" t="e" cm="1">
        <f t="array" ref="DT125">_xlfn.IFS(
    FALSE, N("Check if X1 shading is ON"),
    $DT$88&lt;&gt;"x", NA(),
    FALSE, N("Check if case is 'LEFT' and x axis value less than z score"),
    AND($DE$107 = "LEFT", $DR125 &lt; IF($DI$107="", 0, $DI$107)), $DS125,
    FALSE, N("Check if case is 'RIGHT' and x axis value greater than z score"),
    AND($DE$107 = "RIGHT", $DR125 &gt; IF($DI$107="", 0, $DI$107)), $DS125,
    FALSE, N("Check if case is 'TWO' and both directions"),
    AND(
        $DE$107 = "TWO",
        OR($DR125 &lt; -ABS($DI$107), $DR125 &gt; ABS($DI$108))
    ), $DS125,
    FALSE, N("Default case: Return NA()"),
    TRUE, NA()
)</f>
        <v>#N/A</v>
      </c>
      <c r="DU125" s="78" t="e" cm="1">
        <f t="array" ref="DU125">_xlfn.IFS(
    FALSE, N("Check if X1 shading is ON"),
    $DT$88&lt;&gt;"x", NA(),
    FALSE, N("Check if case is 'LEFT' and x axis value less than z score"),
    AND($DE$108 = "LEFT", $DR125 &lt; IF($DI$108="", 0, $DI$108)), $DS125,
    FALSE, N("Check if case is 'RIGHT' and x axis value greater than z score"),
    AND($DE$108 = "RIGHT", $DR125 &gt; IF($DI$108="", 0, $DI$108)), $DS125,
    FALSE, N("Default case: Return NA()"),
    TRUE, NA()
)</f>
        <v>#N/A</v>
      </c>
      <c r="DV125" s="78" t="e" cm="1">
        <f t="array" ref="DV125">_xlfn.IFS(
    FALSE, N("Check if X1 shading is ON"),
    $DV$88&lt;&gt;"x", NA(),
    FALSE, N("Check if case is 'LEFT' and x axis value less than z score"),
    AND($DE$111 = "LEFT", $DR125 &lt; IF($DI$111="", 0, $DI$111)), $DS125,
    FALSE, N("Check if case is 'RIGHT' and x axis value greater than z score"),
    AND($DE$111 = "RIGHT", $DR125 &gt; IF($DI$111="", 0, $DI$111)), $DS125,
    FALSE, N("Check if case is 'TWO' and both directions"),
    AND(
        $DE$111 = "TWO",
        OR($DR125 &lt; -ABS($DI$111), $DR125 &gt; ABS($DI$111))
    ), $DS125,
    FALSE, N("Default case: Return NA()"),
    TRUE, NA()
)</f>
        <v>#N/A</v>
      </c>
      <c r="DW125" s="30"/>
      <c r="DX125" s="66">
        <v>1.6666666666666652</v>
      </c>
      <c r="DY125" s="66">
        <v>8.6000000000000007E-2</v>
      </c>
      <c r="DZ125" s="66">
        <f t="shared" si="32"/>
        <v>8.6000000000000007E-2</v>
      </c>
      <c r="EA125" s="66" t="str">
        <f t="shared" si="33"/>
        <v>x̅</v>
      </c>
    </row>
    <row r="126" spans="27:131" ht="16" x14ac:dyDescent="0.2">
      <c r="AA126"/>
      <c r="AB126" s="30"/>
      <c r="AC126" s="8"/>
      <c r="AD126" s="8"/>
      <c r="AE126" s="8"/>
      <c r="AF126" s="8"/>
      <c r="AG126" s="8"/>
      <c r="AH126" s="8"/>
      <c r="AI126" s="8"/>
      <c r="AJ126" s="8"/>
      <c r="AK126" s="8"/>
      <c r="AL126" s="8"/>
      <c r="AM126" s="30"/>
      <c r="AN126" s="30"/>
      <c r="AO126" s="30"/>
      <c r="AP126" s="30"/>
      <c r="AQ126" s="30"/>
      <c r="AR126" s="30"/>
      <c r="AS126" s="38">
        <f t="shared" si="11"/>
        <v>-1.4583333333333359</v>
      </c>
      <c r="AT126" s="78">
        <f t="shared" si="12"/>
        <v>0.13681480642300572</v>
      </c>
      <c r="AU126" s="78" t="e" cm="1">
        <f t="array" ref="AU126">_xlfn.IFS(
    FALSE, N("Check if X1 shading is ON"),
    $AU$87&lt;&gt;"x", NA(),
    FALSE, N("Check if case is 'LEFT' and x axis value less than z score"),
    AND($AF$106 = "LEFT", $AS126 &lt; IF($AJ$106="", 0, $AJ$106)), $AT126,
    FALSE, N("Check if case is 'RIGHT' and x axis value greater than z score"),
    AND($AF$106 = "RIGHT", $AS126 &gt; IF($AJ$106="", 0, $AJ$106)), $AT126,
    FALSE, N("Check if case is 'TWO' and both directions"),
    AND(
        $AF$106 = "TWO",
        OR($AS126 &lt; -ABS($AJ$106), $AS126 &gt; ABS($AJ$107))
    ), $AT126,
    FALSE, N("Default case: Return NA()"),
    TRUE, NA()
)</f>
        <v>#N/A</v>
      </c>
      <c r="AV126" s="78" t="e" cm="1">
        <f t="array" ref="AV126">_xlfn.IFS(
    FALSE, N("Check if X1 shading is ON"),
    $AU$87&lt;&gt;"x", NA(),
    FALSE, N("Check if case is 'LEFT' and x axis value less than z score"),
    AND($AF$107 = "LEFT", $AS126 &lt; IF($AJ$107="", 0, $AJ$107)), $AT126,
    FALSE, N("Check if case is 'RIGHT' and x axis value greater than z score"),
    AND($AF$107 = "RIGHT", $AS126 &gt; IF($AJ$107="", 0, $AJ$107)), $AT126,
    FALSE, N("Default case: Return NA()"),
    TRUE, NA()
)</f>
        <v>#N/A</v>
      </c>
      <c r="AW126" s="78" t="e" cm="1">
        <f t="array" ref="AW126">_xlfn.IFS(
    FALSE, N("Check if X1 shading is ON"),
    $AW$87&lt;&gt;"x", NA(),
    FALSE, N("Check if case is 'LEFT' and x axis value less than z score"),
    AND($AF$110 = "LEFT", $AS126 &lt; IF($AJ$110="", 0, $AJ$110)), $AT126,
    FALSE, N("Check if case is 'RIGHT' and x axis value greater than z score"),
    AND($AF$110 = "RIGHT", $AS126 &gt; IF($AJ$110="", 0, $AJ$110)), $AT126,
    FALSE, N("Check if case is 'TWO' and both directions"),
    AND(
        $AF$110 = "TWO",
        OR($AS126 &lt; -ABS($AJ$110), $AS126 &gt; ABS($AJ$110))
    ), $AT126,
    FALSE, N("Default case: Return NA()"),
    TRUE, NA()
)</f>
        <v>#N/A</v>
      </c>
      <c r="AX126" s="30"/>
      <c r="AY126" s="66">
        <v>-1.3333333333333357</v>
      </c>
      <c r="AZ126" s="66">
        <v>0.11</v>
      </c>
      <c r="BA126" s="66">
        <f t="shared" si="30"/>
        <v>0.11</v>
      </c>
      <c r="BB126" s="66" t="str">
        <f t="shared" si="31"/>
        <v>x̅</v>
      </c>
      <c r="DA126" s="30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30"/>
      <c r="DM126" s="30"/>
      <c r="DN126" s="30"/>
      <c r="DO126" s="30"/>
      <c r="DP126" s="30"/>
      <c r="DQ126" s="30"/>
      <c r="DR126" s="38">
        <f t="shared" si="37"/>
        <v>-1.5000000000000027</v>
      </c>
      <c r="DS126" s="78">
        <f t="shared" si="36"/>
        <v>0.12893966337578489</v>
      </c>
      <c r="DT126" s="78" t="e" cm="1">
        <f t="array" ref="DT126">_xlfn.IFS(
    FALSE, N("Check if X1 shading is ON"),
    $DT$88&lt;&gt;"x", NA(),
    FALSE, N("Check if case is 'LEFT' and x axis value less than z score"),
    AND($DE$107 = "LEFT", $DR126 &lt; IF($DI$107="", 0, $DI$107)), $DS126,
    FALSE, N("Check if case is 'RIGHT' and x axis value greater than z score"),
    AND($DE$107 = "RIGHT", $DR126 &gt; IF($DI$107="", 0, $DI$107)), $DS126,
    FALSE, N("Check if case is 'TWO' and both directions"),
    AND(
        $DE$107 = "TWO",
        OR($DR126 &lt; -ABS($DI$107), $DR126 &gt; ABS($DI$108))
    ), $DS126,
    FALSE, N("Default case: Return NA()"),
    TRUE, NA()
)</f>
        <v>#N/A</v>
      </c>
      <c r="DU126" s="78" t="e" cm="1">
        <f t="array" ref="DU126">_xlfn.IFS(
    FALSE, N("Check if X1 shading is ON"),
    $DT$88&lt;&gt;"x", NA(),
    FALSE, N("Check if case is 'LEFT' and x axis value less than z score"),
    AND($DE$108 = "LEFT", $DR126 &lt; IF($DI$108="", 0, $DI$108)), $DS126,
    FALSE, N("Check if case is 'RIGHT' and x axis value greater than z score"),
    AND($DE$108 = "RIGHT", $DR126 &gt; IF($DI$108="", 0, $DI$108)), $DS126,
    FALSE, N("Default case: Return NA()"),
    TRUE, NA()
)</f>
        <v>#N/A</v>
      </c>
      <c r="DV126" s="78" t="e" cm="1">
        <f t="array" ref="DV126">_xlfn.IFS(
    FALSE, N("Check if X1 shading is ON"),
    $DV$88&lt;&gt;"x", NA(),
    FALSE, N("Check if case is 'LEFT' and x axis value less than z score"),
    AND($DE$111 = "LEFT", $DR126 &lt; IF($DI$111="", 0, $DI$111)), $DS126,
    FALSE, N("Check if case is 'RIGHT' and x axis value greater than z score"),
    AND($DE$111 = "RIGHT", $DR126 &gt; IF($DI$111="", 0, $DI$111)), $DS126,
    FALSE, N("Check if case is 'TWO' and both directions"),
    AND(
        $DE$111 = "TWO",
        OR($DR126 &lt; -ABS($DI$111), $DR126 &gt; ABS($DI$111))
    ), $DS126,
    FALSE, N("Default case: Return NA()"),
    TRUE, NA()
)</f>
        <v>#N/A</v>
      </c>
      <c r="DW126" s="30"/>
      <c r="DX126" s="66">
        <v>-1.5000000000000027</v>
      </c>
      <c r="DY126" s="66">
        <v>0.11</v>
      </c>
      <c r="DZ126" s="66">
        <f t="shared" si="32"/>
        <v>0.11</v>
      </c>
      <c r="EA126" s="66" t="str">
        <f t="shared" si="33"/>
        <v>x̅</v>
      </c>
    </row>
    <row r="127" spans="27:131" ht="16" x14ac:dyDescent="0.2">
      <c r="AA127"/>
      <c r="AB127" s="30"/>
      <c r="AC127" s="68" t="s">
        <v>120</v>
      </c>
      <c r="AD127" s="66"/>
      <c r="AE127" s="8"/>
      <c r="AF127" s="8"/>
      <c r="AG127" s="8"/>
      <c r="AH127" s="26"/>
      <c r="AI127" s="30"/>
      <c r="AJ127" s="38"/>
      <c r="AK127" s="39"/>
      <c r="AL127" s="30"/>
      <c r="AM127" s="30"/>
      <c r="AN127" s="30"/>
      <c r="AO127" s="30"/>
      <c r="AP127" s="30"/>
      <c r="AQ127" s="30"/>
      <c r="AR127" s="30"/>
      <c r="AS127" s="38">
        <f t="shared" si="11"/>
        <v>-1.4166666666666692</v>
      </c>
      <c r="AT127" s="78">
        <f t="shared" si="12"/>
        <v>0.14496137184954899</v>
      </c>
      <c r="AU127" s="78" t="e" cm="1">
        <f t="array" ref="AU127">_xlfn.IFS(
    FALSE, N("Check if X1 shading is ON"),
    $AU$87&lt;&gt;"x", NA(),
    FALSE, N("Check if case is 'LEFT' and x axis value less than z score"),
    AND($AF$106 = "LEFT", $AS127 &lt; IF($AJ$106="", 0, $AJ$106)), $AT127,
    FALSE, N("Check if case is 'RIGHT' and x axis value greater than z score"),
    AND($AF$106 = "RIGHT", $AS127 &gt; IF($AJ$106="", 0, $AJ$106)), $AT127,
    FALSE, N("Check if case is 'TWO' and both directions"),
    AND(
        $AF$106 = "TWO",
        OR($AS127 &lt; -ABS($AJ$106), $AS127 &gt; ABS($AJ$107))
    ), $AT127,
    FALSE, N("Default case: Return NA()"),
    TRUE, NA()
)</f>
        <v>#N/A</v>
      </c>
      <c r="AV127" s="78" t="e" cm="1">
        <f t="array" ref="AV127">_xlfn.IFS(
    FALSE, N("Check if X1 shading is ON"),
    $AU$87&lt;&gt;"x", NA(),
    FALSE, N("Check if case is 'LEFT' and x axis value less than z score"),
    AND($AF$107 = "LEFT", $AS127 &lt; IF($AJ$107="", 0, $AJ$107)), $AT127,
    FALSE, N("Check if case is 'RIGHT' and x axis value greater than z score"),
    AND($AF$107 = "RIGHT", $AS127 &gt; IF($AJ$107="", 0, $AJ$107)), $AT127,
    FALSE, N("Default case: Return NA()"),
    TRUE, NA()
)</f>
        <v>#N/A</v>
      </c>
      <c r="AW127" s="78" t="e" cm="1">
        <f t="array" ref="AW127">_xlfn.IFS(
    FALSE, N("Check if X1 shading is ON"),
    $AW$87&lt;&gt;"x", NA(),
    FALSE, N("Check if case is 'LEFT' and x axis value less than z score"),
    AND($AF$110 = "LEFT", $AS127 &lt; IF($AJ$110="", 0, $AJ$110)), $AT127,
    FALSE, N("Check if case is 'RIGHT' and x axis value greater than z score"),
    AND($AF$110 = "RIGHT", $AS127 &gt; IF($AJ$110="", 0, $AJ$110)), $AT127,
    FALSE, N("Check if case is 'TWO' and both directions"),
    AND(
        $AF$110 = "TWO",
        OR($AS127 &lt; -ABS($AJ$110), $AS127 &gt; ABS($AJ$110))
    ), $AT127,
    FALSE, N("Default case: Return NA()"),
    TRUE, NA()
)</f>
        <v>#N/A</v>
      </c>
      <c r="AX127" s="30"/>
      <c r="AY127" s="66">
        <v>-1.1666666666666687</v>
      </c>
      <c r="AZ127" s="66">
        <v>0.11</v>
      </c>
      <c r="BA127" s="66">
        <f t="shared" si="30"/>
        <v>0.11</v>
      </c>
      <c r="BB127" s="66" t="str">
        <f t="shared" si="31"/>
        <v>x̅</v>
      </c>
      <c r="DA127" s="30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30"/>
      <c r="DM127" s="30"/>
      <c r="DN127" s="30"/>
      <c r="DO127" s="30"/>
      <c r="DP127" s="30"/>
      <c r="DQ127" s="30"/>
      <c r="DR127" s="38">
        <f t="shared" si="37"/>
        <v>-1.4583333333333359</v>
      </c>
      <c r="DS127" s="78">
        <f t="shared" si="36"/>
        <v>0.13681480642300572</v>
      </c>
      <c r="DT127" s="78" t="e" cm="1">
        <f t="array" ref="DT127">_xlfn.IFS(
    FALSE, N("Check if X1 shading is ON"),
    $DT$88&lt;&gt;"x", NA(),
    FALSE, N("Check if case is 'LEFT' and x axis value less than z score"),
    AND($DE$107 = "LEFT", $DR127 &lt; IF($DI$107="", 0, $DI$107)), $DS127,
    FALSE, N("Check if case is 'RIGHT' and x axis value greater than z score"),
    AND($DE$107 = "RIGHT", $DR127 &gt; IF($DI$107="", 0, $DI$107)), $DS127,
    FALSE, N("Check if case is 'TWO' and both directions"),
    AND(
        $DE$107 = "TWO",
        OR($DR127 &lt; -ABS($DI$107), $DR127 &gt; ABS($DI$108))
    ), $DS127,
    FALSE, N("Default case: Return NA()"),
    TRUE, NA()
)</f>
        <v>#N/A</v>
      </c>
      <c r="DU127" s="78" t="e" cm="1">
        <f t="array" ref="DU127">_xlfn.IFS(
    FALSE, N("Check if X1 shading is ON"),
    $DT$88&lt;&gt;"x", NA(),
    FALSE, N("Check if case is 'LEFT' and x axis value less than z score"),
    AND($DE$108 = "LEFT", $DR127 &lt; IF($DI$108="", 0, $DI$108)), $DS127,
    FALSE, N("Check if case is 'RIGHT' and x axis value greater than z score"),
    AND($DE$108 = "RIGHT", $DR127 &gt; IF($DI$108="", 0, $DI$108)), $DS127,
    FALSE, N("Default case: Return NA()"),
    TRUE, NA()
)</f>
        <v>#N/A</v>
      </c>
      <c r="DV127" s="78" t="e" cm="1">
        <f t="array" ref="DV127">_xlfn.IFS(
    FALSE, N("Check if X1 shading is ON"),
    $DV$88&lt;&gt;"x", NA(),
    FALSE, N("Check if case is 'LEFT' and x axis value less than z score"),
    AND($DE$111 = "LEFT", $DR127 &lt; IF($DI$111="", 0, $DI$111)), $DS127,
    FALSE, N("Check if case is 'RIGHT' and x axis value greater than z score"),
    AND($DE$111 = "RIGHT", $DR127 &gt; IF($DI$111="", 0, $DI$111)), $DS127,
    FALSE, N("Check if case is 'TWO' and both directions"),
    AND(
        $DE$111 = "TWO",
        OR($DR127 &lt; -ABS($DI$111), $DR127 &gt; ABS($DI$111))
    ), $DS127,
    FALSE, N("Default case: Return NA()"),
    TRUE, NA()
)</f>
        <v>#N/A</v>
      </c>
      <c r="DW127" s="30"/>
      <c r="DX127" s="66">
        <v>-1.3333333333333357</v>
      </c>
      <c r="DY127" s="66">
        <v>0.11</v>
      </c>
      <c r="DZ127" s="66">
        <f t="shared" si="32"/>
        <v>0.11</v>
      </c>
      <c r="EA127" s="66" t="str">
        <f t="shared" si="33"/>
        <v>x̅</v>
      </c>
    </row>
    <row r="128" spans="27:131" ht="16" x14ac:dyDescent="0.2">
      <c r="AA128"/>
      <c r="AB128" s="30"/>
      <c r="AC128" s="35" t="s">
        <v>40</v>
      </c>
      <c r="AD128" s="70" t="s">
        <v>41</v>
      </c>
      <c r="AE128" s="70" t="s">
        <v>1</v>
      </c>
      <c r="AF128" s="35" t="s">
        <v>2</v>
      </c>
      <c r="AG128" s="55" t="s">
        <v>42</v>
      </c>
      <c r="AH128" s="55" t="s">
        <v>43</v>
      </c>
      <c r="AI128" s="35" t="s">
        <v>8</v>
      </c>
      <c r="AJ128" s="38"/>
      <c r="AK128" s="39"/>
      <c r="AL128" s="30"/>
      <c r="AM128" s="30"/>
      <c r="AN128" s="30"/>
      <c r="AO128" s="30"/>
      <c r="AP128" s="30"/>
      <c r="AQ128" s="30"/>
      <c r="AR128" s="30"/>
      <c r="AS128" s="38">
        <f t="shared" si="11"/>
        <v>-1.3750000000000024</v>
      </c>
      <c r="AT128" s="78">
        <f t="shared" si="12"/>
        <v>0.15336859085580268</v>
      </c>
      <c r="AU128" s="78" t="e" cm="1">
        <f t="array" ref="AU128">_xlfn.IFS(
    FALSE, N("Check if X1 shading is ON"),
    $AU$87&lt;&gt;"x", NA(),
    FALSE, N("Check if case is 'LEFT' and x axis value less than z score"),
    AND($AF$106 = "LEFT", $AS128 &lt; IF($AJ$106="", 0, $AJ$106)), $AT128,
    FALSE, N("Check if case is 'RIGHT' and x axis value greater than z score"),
    AND($AF$106 = "RIGHT", $AS128 &gt; IF($AJ$106="", 0, $AJ$106)), $AT128,
    FALSE, N("Check if case is 'TWO' and both directions"),
    AND(
        $AF$106 = "TWO",
        OR($AS128 &lt; -ABS($AJ$106), $AS128 &gt; ABS($AJ$107))
    ), $AT128,
    FALSE, N("Default case: Return NA()"),
    TRUE, NA()
)</f>
        <v>#N/A</v>
      </c>
      <c r="AV128" s="78" t="e" cm="1">
        <f t="array" ref="AV128">_xlfn.IFS(
    FALSE, N("Check if X1 shading is ON"),
    $AU$87&lt;&gt;"x", NA(),
    FALSE, N("Check if case is 'LEFT' and x axis value less than z score"),
    AND($AF$107 = "LEFT", $AS128 &lt; IF($AJ$107="", 0, $AJ$107)), $AT128,
    FALSE, N("Check if case is 'RIGHT' and x axis value greater than z score"),
    AND($AF$107 = "RIGHT", $AS128 &gt; IF($AJ$107="", 0, $AJ$107)), $AT128,
    FALSE, N("Default case: Return NA()"),
    TRUE, NA()
)</f>
        <v>#N/A</v>
      </c>
      <c r="AW128" s="78" t="e" cm="1">
        <f t="array" ref="AW128">_xlfn.IFS(
    FALSE, N("Check if X1 shading is ON"),
    $AW$87&lt;&gt;"x", NA(),
    FALSE, N("Check if case is 'LEFT' and x axis value less than z score"),
    AND($AF$110 = "LEFT", $AS128 &lt; IF($AJ$110="", 0, $AJ$110)), $AT128,
    FALSE, N("Check if case is 'RIGHT' and x axis value greater than z score"),
    AND($AF$110 = "RIGHT", $AS128 &gt; IF($AJ$110="", 0, $AJ$110)), $AT128,
    FALSE, N("Check if case is 'TWO' and both directions"),
    AND(
        $AF$110 = "TWO",
        OR($AS128 &lt; -ABS($AJ$110), $AS128 &gt; ABS($AJ$110))
    ), $AT128,
    FALSE, N("Default case: Return NA()"),
    TRUE, NA()
)</f>
        <v>#N/A</v>
      </c>
      <c r="AX128" s="30"/>
      <c r="AY128" s="66">
        <v>-0.83333333333333526</v>
      </c>
      <c r="AZ128" s="66">
        <v>0.11</v>
      </c>
      <c r="BA128" s="66">
        <f t="shared" si="30"/>
        <v>0.11</v>
      </c>
      <c r="BB128" s="66" t="str">
        <f t="shared" si="31"/>
        <v>x̅</v>
      </c>
      <c r="DA128" s="30"/>
      <c r="DB128" s="68" t="s">
        <v>120</v>
      </c>
      <c r="DC128" s="66"/>
      <c r="DD128" s="8"/>
      <c r="DE128" s="8"/>
      <c r="DF128" s="8"/>
      <c r="DG128" s="26"/>
      <c r="DH128" s="30"/>
      <c r="DI128" s="38"/>
      <c r="DJ128" s="39"/>
      <c r="DK128" s="30"/>
      <c r="DL128" s="30"/>
      <c r="DM128" s="30"/>
      <c r="DN128" s="30"/>
      <c r="DO128" s="30"/>
      <c r="DP128" s="30"/>
      <c r="DQ128" s="30"/>
      <c r="DR128" s="38">
        <f t="shared" si="37"/>
        <v>-1.4166666666666692</v>
      </c>
      <c r="DS128" s="78">
        <f t="shared" si="36"/>
        <v>0.14496137184954899</v>
      </c>
      <c r="DT128" s="78" t="e" cm="1">
        <f t="array" ref="DT128">_xlfn.IFS(
    FALSE, N("Check if X1 shading is ON"),
    $DT$88&lt;&gt;"x", NA(),
    FALSE, N("Check if case is 'LEFT' and x axis value less than z score"),
    AND($DE$107 = "LEFT", $DR128 &lt; IF($DI$107="", 0, $DI$107)), $DS128,
    FALSE, N("Check if case is 'RIGHT' and x axis value greater than z score"),
    AND($DE$107 = "RIGHT", $DR128 &gt; IF($DI$107="", 0, $DI$107)), $DS128,
    FALSE, N("Check if case is 'TWO' and both directions"),
    AND(
        $DE$107 = "TWO",
        OR($DR128 &lt; -ABS($DI$107), $DR128 &gt; ABS($DI$108))
    ), $DS128,
    FALSE, N("Default case: Return NA()"),
    TRUE, NA()
)</f>
        <v>#N/A</v>
      </c>
      <c r="DU128" s="78" t="e" cm="1">
        <f t="array" ref="DU128">_xlfn.IFS(
    FALSE, N("Check if X1 shading is ON"),
    $DT$88&lt;&gt;"x", NA(),
    FALSE, N("Check if case is 'LEFT' and x axis value less than z score"),
    AND($DE$108 = "LEFT", $DR128 &lt; IF($DI$108="", 0, $DI$108)), $DS128,
    FALSE, N("Check if case is 'RIGHT' and x axis value greater than z score"),
    AND($DE$108 = "RIGHT", $DR128 &gt; IF($DI$108="", 0, $DI$108)), $DS128,
    FALSE, N("Default case: Return NA()"),
    TRUE, NA()
)</f>
        <v>#N/A</v>
      </c>
      <c r="DV128" s="78" t="e" cm="1">
        <f t="array" ref="DV128">_xlfn.IFS(
    FALSE, N("Check if X1 shading is ON"),
    $DV$88&lt;&gt;"x", NA(),
    FALSE, N("Check if case is 'LEFT' and x axis value less than z score"),
    AND($DE$111 = "LEFT", $DR128 &lt; IF($DI$111="", 0, $DI$111)), $DS128,
    FALSE, N("Check if case is 'RIGHT' and x axis value greater than z score"),
    AND($DE$111 = "RIGHT", $DR128 &gt; IF($DI$111="", 0, $DI$111)), $DS128,
    FALSE, N("Check if case is 'TWO' and both directions"),
    AND(
        $DE$111 = "TWO",
        OR($DR128 &lt; -ABS($DI$111), $DR128 &gt; ABS($DI$111))
    ), $DS128,
    FALSE, N("Default case: Return NA()"),
    TRUE, NA()
)</f>
        <v>#N/A</v>
      </c>
      <c r="DW128" s="30"/>
      <c r="DX128" s="66">
        <v>-1.1666666666666687</v>
      </c>
      <c r="DY128" s="66">
        <v>0.11</v>
      </c>
      <c r="DZ128" s="66">
        <f t="shared" si="32"/>
        <v>0.11</v>
      </c>
      <c r="EA128" s="66" t="str">
        <f t="shared" si="33"/>
        <v>x̅</v>
      </c>
    </row>
    <row r="129" spans="27:131" ht="17" x14ac:dyDescent="0.2">
      <c r="AA129"/>
      <c r="AB129" s="30"/>
      <c r="AC129" s="32" t="str" cm="1">
        <f t="array" aca="1" ref="AC129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AN109,
        "0"
    ),
    ""
)</f>
        <v>0</v>
      </c>
      <c r="AD129" s="74">
        <v>0.17</v>
      </c>
      <c r="AE129" s="32">
        <v>0</v>
      </c>
      <c r="AF129" s="32" t="e">
        <f ca="1">IF(AC129="x",AD129,NA())</f>
        <v>#N/A</v>
      </c>
      <c r="AG129" s="75">
        <f ca="1">RANDBETWEEN(1,10)</f>
        <v>10</v>
      </c>
      <c r="AH129" s="73" t="s">
        <v>110</v>
      </c>
      <c r="AI129" s="76" t="str" cm="1">
        <f t="array" aca="1" ref="AI129" ca="1">INDEX(AH129:AH138,AG129,1)</f>
        <v>YASS!</v>
      </c>
      <c r="AJ129" s="8"/>
      <c r="AK129" s="8"/>
      <c r="AL129" s="8"/>
      <c r="AM129" s="30"/>
      <c r="AN129" s="30"/>
      <c r="AO129" s="30"/>
      <c r="AP129" s="30"/>
      <c r="AQ129" s="30"/>
      <c r="AR129" s="30"/>
      <c r="AS129" s="38">
        <f t="shared" si="11"/>
        <v>-1.3333333333333357</v>
      </c>
      <c r="AT129" s="78">
        <f t="shared" si="12"/>
        <v>0.16202348261549071</v>
      </c>
      <c r="AU129" s="78" t="e" cm="1">
        <f t="array" ref="AU129">_xlfn.IFS(
    FALSE, N("Check if X1 shading is ON"),
    $AU$87&lt;&gt;"x", NA(),
    FALSE, N("Check if case is 'LEFT' and x axis value less than z score"),
    AND($AF$106 = "LEFT", $AS129 &lt; IF($AJ$106="", 0, $AJ$106)), $AT129,
    FALSE, N("Check if case is 'RIGHT' and x axis value greater than z score"),
    AND($AF$106 = "RIGHT", $AS129 &gt; IF($AJ$106="", 0, $AJ$106)), $AT129,
    FALSE, N("Check if case is 'TWO' and both directions"),
    AND(
        $AF$106 = "TWO",
        OR($AS129 &lt; -ABS($AJ$106), $AS129 &gt; ABS($AJ$107))
    ), $AT129,
    FALSE, N("Default case: Return NA()"),
    TRUE, NA()
)</f>
        <v>#N/A</v>
      </c>
      <c r="AV129" s="78" t="e" cm="1">
        <f t="array" ref="AV129">_xlfn.IFS(
    FALSE, N("Check if X1 shading is ON"),
    $AU$87&lt;&gt;"x", NA(),
    FALSE, N("Check if case is 'LEFT' and x axis value less than z score"),
    AND($AF$107 = "LEFT", $AS129 &lt; IF($AJ$107="", 0, $AJ$107)), $AT129,
    FALSE, N("Check if case is 'RIGHT' and x axis value greater than z score"),
    AND($AF$107 = "RIGHT", $AS129 &gt; IF($AJ$107="", 0, $AJ$107)), $AT129,
    FALSE, N("Default case: Return NA()"),
    TRUE, NA()
)</f>
        <v>#N/A</v>
      </c>
      <c r="AW129" s="78" t="e" cm="1">
        <f t="array" ref="AW129">_xlfn.IFS(
    FALSE, N("Check if X1 shading is ON"),
    $AW$87&lt;&gt;"x", NA(),
    FALSE, N("Check if case is 'LEFT' and x axis value less than z score"),
    AND($AF$110 = "LEFT", $AS129 &lt; IF($AJ$110="", 0, $AJ$110)), $AT129,
    FALSE, N("Check if case is 'RIGHT' and x axis value greater than z score"),
    AND($AF$110 = "RIGHT", $AS129 &gt; IF($AJ$110="", 0, $AJ$110)), $AT129,
    FALSE, N("Check if case is 'TWO' and both directions"),
    AND(
        $AF$110 = "TWO",
        OR($AS129 &lt; -ABS($AJ$110), $AS129 &gt; ABS($AJ$110))
    ), $AT129,
    FALSE, N("Default case: Return NA()"),
    TRUE, NA()
)</f>
        <v>#N/A</v>
      </c>
      <c r="AX129" s="30"/>
      <c r="AY129" s="66">
        <v>-0.66666666666666874</v>
      </c>
      <c r="AZ129" s="66">
        <v>0.11</v>
      </c>
      <c r="BA129" s="66">
        <f t="shared" si="30"/>
        <v>0.11</v>
      </c>
      <c r="BB129" s="66" t="str">
        <f t="shared" si="31"/>
        <v>x̅</v>
      </c>
      <c r="DA129" s="30"/>
      <c r="DB129" s="35" t="s">
        <v>40</v>
      </c>
      <c r="DC129" s="70" t="s">
        <v>41</v>
      </c>
      <c r="DD129" s="70" t="s">
        <v>1</v>
      </c>
      <c r="DE129" s="35" t="s">
        <v>2</v>
      </c>
      <c r="DF129" s="55" t="s">
        <v>42</v>
      </c>
      <c r="DG129" s="55" t="s">
        <v>43</v>
      </c>
      <c r="DH129" s="35" t="s">
        <v>8</v>
      </c>
      <c r="DI129" s="38"/>
      <c r="DJ129" s="39"/>
      <c r="DK129" s="30"/>
      <c r="DL129" s="30"/>
      <c r="DM129" s="30"/>
      <c r="DN129" s="30"/>
      <c r="DO129" s="30"/>
      <c r="DP129" s="30"/>
      <c r="DQ129" s="30"/>
      <c r="DR129" s="38">
        <f t="shared" si="37"/>
        <v>-1.3750000000000024</v>
      </c>
      <c r="DS129" s="78">
        <f t="shared" si="36"/>
        <v>0.15336859085580268</v>
      </c>
      <c r="DT129" s="78" t="e" cm="1">
        <f t="array" ref="DT129">_xlfn.IFS(
    FALSE, N("Check if X1 shading is ON"),
    $DT$88&lt;&gt;"x", NA(),
    FALSE, N("Check if case is 'LEFT' and x axis value less than z score"),
    AND($DE$107 = "LEFT", $DR129 &lt; IF($DI$107="", 0, $DI$107)), $DS129,
    FALSE, N("Check if case is 'RIGHT' and x axis value greater than z score"),
    AND($DE$107 = "RIGHT", $DR129 &gt; IF($DI$107="", 0, $DI$107)), $DS129,
    FALSE, N("Check if case is 'TWO' and both directions"),
    AND(
        $DE$107 = "TWO",
        OR($DR129 &lt; -ABS($DI$107), $DR129 &gt; ABS($DI$108))
    ), $DS129,
    FALSE, N("Default case: Return NA()"),
    TRUE, NA()
)</f>
        <v>#N/A</v>
      </c>
      <c r="DU129" s="78" t="e" cm="1">
        <f t="array" ref="DU129">_xlfn.IFS(
    FALSE, N("Check if X1 shading is ON"),
    $DT$88&lt;&gt;"x", NA(),
    FALSE, N("Check if case is 'LEFT' and x axis value less than z score"),
    AND($DE$108 = "LEFT", $DR129 &lt; IF($DI$108="", 0, $DI$108)), $DS129,
    FALSE, N("Check if case is 'RIGHT' and x axis value greater than z score"),
    AND($DE$108 = "RIGHT", $DR129 &gt; IF($DI$108="", 0, $DI$108)), $DS129,
    FALSE, N("Default case: Return NA()"),
    TRUE, NA()
)</f>
        <v>#N/A</v>
      </c>
      <c r="DV129" s="78" t="e" cm="1">
        <f t="array" ref="DV129">_xlfn.IFS(
    FALSE, N("Check if X1 shading is ON"),
    $DV$88&lt;&gt;"x", NA(),
    FALSE, N("Check if case is 'LEFT' and x axis value less than z score"),
    AND($DE$111 = "LEFT", $DR129 &lt; IF($DI$111="", 0, $DI$111)), $DS129,
    FALSE, N("Check if case is 'RIGHT' and x axis value greater than z score"),
    AND($DE$111 = "RIGHT", $DR129 &gt; IF($DI$111="", 0, $DI$111)), $DS129,
    FALSE, N("Check if case is 'TWO' and both directions"),
    AND(
        $DE$111 = "TWO",
        OR($DR129 &lt; -ABS($DI$111), $DR129 &gt; ABS($DI$111))
    ), $DS129,
    FALSE, N("Default case: Return NA()"),
    TRUE, NA()
)</f>
        <v>#N/A</v>
      </c>
      <c r="DW129" s="30"/>
      <c r="DX129" s="66">
        <v>-0.83333333333333526</v>
      </c>
      <c r="DY129" s="66">
        <v>0.11</v>
      </c>
      <c r="DZ129" s="66">
        <f t="shared" si="32"/>
        <v>0.11</v>
      </c>
      <c r="EA129" s="66" t="str">
        <f t="shared" si="33"/>
        <v>x̅</v>
      </c>
    </row>
    <row r="130" spans="27:131" ht="17" x14ac:dyDescent="0.2">
      <c r="AA130"/>
      <c r="AB130" s="30"/>
      <c r="AC130" s="26"/>
      <c r="AD130" s="66"/>
      <c r="AE130" s="26"/>
      <c r="AF130" s="26"/>
      <c r="AG130" s="30"/>
      <c r="AH130" s="50" t="s">
        <v>111</v>
      </c>
      <c r="AI130" s="30"/>
      <c r="AJ130" s="8"/>
      <c r="AK130" s="8"/>
      <c r="AL130" s="8"/>
      <c r="AM130" s="30"/>
      <c r="AN130" s="30"/>
      <c r="AO130" s="30"/>
      <c r="AP130" s="30"/>
      <c r="AQ130" s="30"/>
      <c r="AR130" s="30"/>
      <c r="AS130" s="38">
        <f t="shared" si="11"/>
        <v>-1.291666666666669</v>
      </c>
      <c r="AT130" s="78">
        <f t="shared" si="12"/>
        <v>0.1709107901683504</v>
      </c>
      <c r="AU130" s="78" t="e" cm="1">
        <f t="array" ref="AU130">_xlfn.IFS(
    FALSE, N("Check if X1 shading is ON"),
    $AU$87&lt;&gt;"x", NA(),
    FALSE, N("Check if case is 'LEFT' and x axis value less than z score"),
    AND($AF$106 = "LEFT", $AS130 &lt; IF($AJ$106="", 0, $AJ$106)), $AT130,
    FALSE, N("Check if case is 'RIGHT' and x axis value greater than z score"),
    AND($AF$106 = "RIGHT", $AS130 &gt; IF($AJ$106="", 0, $AJ$106)), $AT130,
    FALSE, N("Check if case is 'TWO' and both directions"),
    AND(
        $AF$106 = "TWO",
        OR($AS130 &lt; -ABS($AJ$106), $AS130 &gt; ABS($AJ$107))
    ), $AT130,
    FALSE, N("Default case: Return NA()"),
    TRUE, NA()
)</f>
        <v>#N/A</v>
      </c>
      <c r="AV130" s="78" t="e" cm="1">
        <f t="array" ref="AV130">_xlfn.IFS(
    FALSE, N("Check if X1 shading is ON"),
    $AU$87&lt;&gt;"x", NA(),
    FALSE, N("Check if case is 'LEFT' and x axis value less than z score"),
    AND($AF$107 = "LEFT", $AS130 &lt; IF($AJ$107="", 0, $AJ$107)), $AT130,
    FALSE, N("Check if case is 'RIGHT' and x axis value greater than z score"),
    AND($AF$107 = "RIGHT", $AS130 &gt; IF($AJ$107="", 0, $AJ$107)), $AT130,
    FALSE, N("Default case: Return NA()"),
    TRUE, NA()
)</f>
        <v>#N/A</v>
      </c>
      <c r="AW130" s="78" t="e" cm="1">
        <f t="array" ref="AW130">_xlfn.IFS(
    FALSE, N("Check if X1 shading is ON"),
    $AW$87&lt;&gt;"x", NA(),
    FALSE, N("Check if case is 'LEFT' and x axis value less than z score"),
    AND($AF$110 = "LEFT", $AS130 &lt; IF($AJ$110="", 0, $AJ$110)), $AT130,
    FALSE, N("Check if case is 'RIGHT' and x axis value greater than z score"),
    AND($AF$110 = "RIGHT", $AS130 &gt; IF($AJ$110="", 0, $AJ$110)), $AT130,
    FALSE, N("Check if case is 'TWO' and both directions"),
    AND(
        $AF$110 = "TWO",
        OR($AS130 &lt; -ABS($AJ$110), $AS130 &gt; ABS($AJ$110))
    ), $AT130,
    FALSE, N("Default case: Return NA()"),
    TRUE, NA()
)</f>
        <v>#N/A</v>
      </c>
      <c r="AX130" s="30"/>
      <c r="AY130" s="66">
        <v>-0.50000000000000222</v>
      </c>
      <c r="AZ130" s="66">
        <v>0.11</v>
      </c>
      <c r="BA130" s="66">
        <f t="shared" si="30"/>
        <v>0.11</v>
      </c>
      <c r="BB130" s="66" t="str">
        <f t="shared" si="31"/>
        <v>x̅</v>
      </c>
      <c r="DA130" s="30"/>
      <c r="DB130" s="32" t="str" cm="1">
        <f t="array" aca="1" ref="DB130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DM110,
        "0"
    ),
    ""
)</f>
        <v>0</v>
      </c>
      <c r="DC130" s="74">
        <v>0.17</v>
      </c>
      <c r="DD130" s="32">
        <v>0</v>
      </c>
      <c r="DE130" s="32" t="e">
        <f ca="1">IF(DB130="x",DC130,NA())</f>
        <v>#N/A</v>
      </c>
      <c r="DF130" s="75">
        <f ca="1">RANDBETWEEN(1,10)</f>
        <v>4</v>
      </c>
      <c r="DG130" s="73" t="s">
        <v>110</v>
      </c>
      <c r="DH130" s="76" t="str" cm="1">
        <f t="array" aca="1" ref="DH130" ca="1">INDEX(DG130:DG139,DF130,1)</f>
        <v>HYPE!</v>
      </c>
      <c r="DI130" s="8"/>
      <c r="DJ130" s="8"/>
      <c r="DK130" s="8"/>
      <c r="DL130" s="30"/>
      <c r="DM130" s="30"/>
      <c r="DN130" s="30"/>
      <c r="DO130" s="30"/>
      <c r="DP130" s="30"/>
      <c r="DQ130" s="30"/>
      <c r="DR130" s="38">
        <f t="shared" si="37"/>
        <v>-1.3333333333333357</v>
      </c>
      <c r="DS130" s="78">
        <f t="shared" si="36"/>
        <v>0.16202348261549071</v>
      </c>
      <c r="DT130" s="78" t="e" cm="1">
        <f t="array" ref="DT130">_xlfn.IFS(
    FALSE, N("Check if X1 shading is ON"),
    $DT$88&lt;&gt;"x", NA(),
    FALSE, N("Check if case is 'LEFT' and x axis value less than z score"),
    AND($DE$107 = "LEFT", $DR130 &lt; IF($DI$107="", 0, $DI$107)), $DS130,
    FALSE, N("Check if case is 'RIGHT' and x axis value greater than z score"),
    AND($DE$107 = "RIGHT", $DR130 &gt; IF($DI$107="", 0, $DI$107)), $DS130,
    FALSE, N("Check if case is 'TWO' and both directions"),
    AND(
        $DE$107 = "TWO",
        OR($DR130 &lt; -ABS($DI$107), $DR130 &gt; ABS($DI$108))
    ), $DS130,
    FALSE, N("Default case: Return NA()"),
    TRUE, NA()
)</f>
        <v>#N/A</v>
      </c>
      <c r="DU130" s="78" t="e" cm="1">
        <f t="array" ref="DU130">_xlfn.IFS(
    FALSE, N("Check if X1 shading is ON"),
    $DT$88&lt;&gt;"x", NA(),
    FALSE, N("Check if case is 'LEFT' and x axis value less than z score"),
    AND($DE$108 = "LEFT", $DR130 &lt; IF($DI$108="", 0, $DI$108)), $DS130,
    FALSE, N("Check if case is 'RIGHT' and x axis value greater than z score"),
    AND($DE$108 = "RIGHT", $DR130 &gt; IF($DI$108="", 0, $DI$108)), $DS130,
    FALSE, N("Default case: Return NA()"),
    TRUE, NA()
)</f>
        <v>#N/A</v>
      </c>
      <c r="DV130" s="78" t="e" cm="1">
        <f t="array" ref="DV130">_xlfn.IFS(
    FALSE, N("Check if X1 shading is ON"),
    $DV$88&lt;&gt;"x", NA(),
    FALSE, N("Check if case is 'LEFT' and x axis value less than z score"),
    AND($DE$111 = "LEFT", $DR130 &lt; IF($DI$111="", 0, $DI$111)), $DS130,
    FALSE, N("Check if case is 'RIGHT' and x axis value greater than z score"),
    AND($DE$111 = "RIGHT", $DR130 &gt; IF($DI$111="", 0, $DI$111)), $DS130,
    FALSE, N("Check if case is 'TWO' and both directions"),
    AND(
        $DE$111 = "TWO",
        OR($DR130 &lt; -ABS($DI$111), $DR130 &gt; ABS($DI$111))
    ), $DS130,
    FALSE, N("Default case: Return NA()"),
    TRUE, NA()
)</f>
        <v>#N/A</v>
      </c>
      <c r="DW130" s="30"/>
      <c r="DX130" s="66">
        <v>-0.66666666666666874</v>
      </c>
      <c r="DY130" s="66">
        <v>0.11</v>
      </c>
      <c r="DZ130" s="66">
        <f t="shared" si="32"/>
        <v>0.11</v>
      </c>
      <c r="EA130" s="66" t="str">
        <f t="shared" si="33"/>
        <v>x̅</v>
      </c>
    </row>
    <row r="131" spans="27:131" ht="16" x14ac:dyDescent="0.2">
      <c r="AA131"/>
      <c r="AB131" s="30"/>
      <c r="AC131" s="26"/>
      <c r="AD131" s="8"/>
      <c r="AE131" s="66"/>
      <c r="AF131" s="26"/>
      <c r="AG131" s="30"/>
      <c r="AH131" s="50" t="s">
        <v>119</v>
      </c>
      <c r="AI131" s="30"/>
      <c r="AJ131" s="8"/>
      <c r="AK131" s="8"/>
      <c r="AL131" s="8"/>
      <c r="AM131" s="30"/>
      <c r="AN131" s="30"/>
      <c r="AO131" s="30"/>
      <c r="AP131" s="30"/>
      <c r="AQ131" s="30"/>
      <c r="AR131" s="30"/>
      <c r="AS131" s="38">
        <f t="shared" si="11"/>
        <v>-1.2500000000000022</v>
      </c>
      <c r="AT131" s="78">
        <f t="shared" si="12"/>
        <v>0.1800129339136412</v>
      </c>
      <c r="AU131" s="78" t="e" cm="1">
        <f t="array" ref="AU131">_xlfn.IFS(
    FALSE, N("Check if X1 shading is ON"),
    $AU$87&lt;&gt;"x", NA(),
    FALSE, N("Check if case is 'LEFT' and x axis value less than z score"),
    AND($AF$106 = "LEFT", $AS131 &lt; IF($AJ$106="", 0, $AJ$106)), $AT131,
    FALSE, N("Check if case is 'RIGHT' and x axis value greater than z score"),
    AND($AF$106 = "RIGHT", $AS131 &gt; IF($AJ$106="", 0, $AJ$106)), $AT131,
    FALSE, N("Check if case is 'TWO' and both directions"),
    AND(
        $AF$106 = "TWO",
        OR($AS131 &lt; -ABS($AJ$106), $AS131 &gt; ABS($AJ$107))
    ), $AT131,
    FALSE, N("Default case: Return NA()"),
    TRUE, NA()
)</f>
        <v>#N/A</v>
      </c>
      <c r="AV131" s="78" t="e" cm="1">
        <f t="array" ref="AV131">_xlfn.IFS(
    FALSE, N("Check if X1 shading is ON"),
    $AU$87&lt;&gt;"x", NA(),
    FALSE, N("Check if case is 'LEFT' and x axis value less than z score"),
    AND($AF$107 = "LEFT", $AS131 &lt; IF($AJ$107="", 0, $AJ$107)), $AT131,
    FALSE, N("Check if case is 'RIGHT' and x axis value greater than z score"),
    AND($AF$107 = "RIGHT", $AS131 &gt; IF($AJ$107="", 0, $AJ$107)), $AT131,
    FALSE, N("Default case: Return NA()"),
    TRUE, NA()
)</f>
        <v>#N/A</v>
      </c>
      <c r="AW131" s="78" t="e" cm="1">
        <f t="array" ref="AW131">_xlfn.IFS(
    FALSE, N("Check if X1 shading is ON"),
    $AW$87&lt;&gt;"x", NA(),
    FALSE, N("Check if case is 'LEFT' and x axis value less than z score"),
    AND($AF$110 = "LEFT", $AS131 &lt; IF($AJ$110="", 0, $AJ$110)), $AT131,
    FALSE, N("Check if case is 'RIGHT' and x axis value greater than z score"),
    AND($AF$110 = "RIGHT", $AS131 &gt; IF($AJ$110="", 0, $AJ$110)), $AT131,
    FALSE, N("Check if case is 'TWO' and both directions"),
    AND(
        $AF$110 = "TWO",
        OR($AS131 &lt; -ABS($AJ$110), $AS131 &gt; ABS($AJ$110))
    ), $AT131,
    FALSE, N("Default case: Return NA()"),
    TRUE, NA()
)</f>
        <v>#N/A</v>
      </c>
      <c r="AX131" s="30"/>
      <c r="AY131" s="66">
        <v>-0.33333333333333548</v>
      </c>
      <c r="AZ131" s="66">
        <v>0.11</v>
      </c>
      <c r="BA131" s="66">
        <f t="shared" si="30"/>
        <v>0.11</v>
      </c>
      <c r="BB131" s="66" t="str">
        <f t="shared" si="31"/>
        <v>x̅</v>
      </c>
      <c r="DA131" s="30"/>
      <c r="DB131" s="26"/>
      <c r="DC131" s="66"/>
      <c r="DD131" s="26"/>
      <c r="DE131" s="26"/>
      <c r="DF131" s="30"/>
      <c r="DG131" s="50" t="s">
        <v>111</v>
      </c>
      <c r="DH131" s="30"/>
      <c r="DI131" s="8"/>
      <c r="DJ131" s="8"/>
      <c r="DK131" s="8"/>
      <c r="DL131" s="30"/>
      <c r="DM131" s="30"/>
      <c r="DN131" s="30"/>
      <c r="DO131" s="30"/>
      <c r="DP131" s="30"/>
      <c r="DQ131" s="30"/>
      <c r="DR131" s="38">
        <f t="shared" si="37"/>
        <v>-1.291666666666669</v>
      </c>
      <c r="DS131" s="78">
        <f t="shared" si="36"/>
        <v>0.1709107901683504</v>
      </c>
      <c r="DT131" s="78" t="e" cm="1">
        <f t="array" ref="DT131">_xlfn.IFS(
    FALSE, N("Check if X1 shading is ON"),
    $DT$88&lt;&gt;"x", NA(),
    FALSE, N("Check if case is 'LEFT' and x axis value less than z score"),
    AND($DE$107 = "LEFT", $DR131 &lt; IF($DI$107="", 0, $DI$107)), $DS131,
    FALSE, N("Check if case is 'RIGHT' and x axis value greater than z score"),
    AND($DE$107 = "RIGHT", $DR131 &gt; IF($DI$107="", 0, $DI$107)), $DS131,
    FALSE, N("Check if case is 'TWO' and both directions"),
    AND(
        $DE$107 = "TWO",
        OR($DR131 &lt; -ABS($DI$107), $DR131 &gt; ABS($DI$108))
    ), $DS131,
    FALSE, N("Default case: Return NA()"),
    TRUE, NA()
)</f>
        <v>#N/A</v>
      </c>
      <c r="DU131" s="78" t="e" cm="1">
        <f t="array" ref="DU131">_xlfn.IFS(
    FALSE, N("Check if X1 shading is ON"),
    $DT$88&lt;&gt;"x", NA(),
    FALSE, N("Check if case is 'LEFT' and x axis value less than z score"),
    AND($DE$108 = "LEFT", $DR131 &lt; IF($DI$108="", 0, $DI$108)), $DS131,
    FALSE, N("Check if case is 'RIGHT' and x axis value greater than z score"),
    AND($DE$108 = "RIGHT", $DR131 &gt; IF($DI$108="", 0, $DI$108)), $DS131,
    FALSE, N("Default case: Return NA()"),
    TRUE, NA()
)</f>
        <v>#N/A</v>
      </c>
      <c r="DV131" s="78" t="e" cm="1">
        <f t="array" ref="DV131">_xlfn.IFS(
    FALSE, N("Check if X1 shading is ON"),
    $DV$88&lt;&gt;"x", NA(),
    FALSE, N("Check if case is 'LEFT' and x axis value less than z score"),
    AND($DE$111 = "LEFT", $DR131 &lt; IF($DI$111="", 0, $DI$111)), $DS131,
    FALSE, N("Check if case is 'RIGHT' and x axis value greater than z score"),
    AND($DE$111 = "RIGHT", $DR131 &gt; IF($DI$111="", 0, $DI$111)), $DS131,
    FALSE, N("Check if case is 'TWO' and both directions"),
    AND(
        $DE$111 = "TWO",
        OR($DR131 &lt; -ABS($DI$111), $DR131 &gt; ABS($DI$111))
    ), $DS131,
    FALSE, N("Default case: Return NA()"),
    TRUE, NA()
)</f>
        <v>#N/A</v>
      </c>
      <c r="DW131" s="30"/>
      <c r="DX131" s="66">
        <v>-0.50000000000000222</v>
      </c>
      <c r="DY131" s="66">
        <v>0.11</v>
      </c>
      <c r="DZ131" s="66">
        <f t="shared" si="32"/>
        <v>0.11</v>
      </c>
      <c r="EA131" s="66" t="str">
        <f t="shared" si="33"/>
        <v>x̅</v>
      </c>
    </row>
    <row r="132" spans="27:131" ht="16" x14ac:dyDescent="0.2">
      <c r="AA132"/>
      <c r="AB132" s="30"/>
      <c r="AC132" s="26"/>
      <c r="AD132" s="8"/>
      <c r="AE132" s="66"/>
      <c r="AF132" s="26"/>
      <c r="AG132" s="30"/>
      <c r="AH132" s="50" t="s">
        <v>112</v>
      </c>
      <c r="AI132" s="30"/>
      <c r="AJ132" s="8"/>
      <c r="AK132" s="8"/>
      <c r="AL132" s="8"/>
      <c r="AM132" s="30"/>
      <c r="AN132" s="30"/>
      <c r="AO132" s="30"/>
      <c r="AP132" s="30"/>
      <c r="AQ132" s="30"/>
      <c r="AR132" s="30"/>
      <c r="AS132" s="38">
        <f t="shared" si="11"/>
        <v>-1.2083333333333355</v>
      </c>
      <c r="AT132" s="78">
        <f t="shared" si="12"/>
        <v>0.1893099846787111</v>
      </c>
      <c r="AU132" s="78" t="e" cm="1">
        <f t="array" ref="AU132">_xlfn.IFS(
    FALSE, N("Check if X1 shading is ON"),
    $AU$87&lt;&gt;"x", NA(),
    FALSE, N("Check if case is 'LEFT' and x axis value less than z score"),
    AND($AF$106 = "LEFT", $AS132 &lt; IF($AJ$106="", 0, $AJ$106)), $AT132,
    FALSE, N("Check if case is 'RIGHT' and x axis value greater than z score"),
    AND($AF$106 = "RIGHT", $AS132 &gt; IF($AJ$106="", 0, $AJ$106)), $AT132,
    FALSE, N("Check if case is 'TWO' and both directions"),
    AND(
        $AF$106 = "TWO",
        OR($AS132 &lt; -ABS($AJ$106), $AS132 &gt; ABS($AJ$107))
    ), $AT132,
    FALSE, N("Default case: Return NA()"),
    TRUE, NA()
)</f>
        <v>#N/A</v>
      </c>
      <c r="AV132" s="78" t="e" cm="1">
        <f t="array" ref="AV132">_xlfn.IFS(
    FALSE, N("Check if X1 shading is ON"),
    $AU$87&lt;&gt;"x", NA(),
    FALSE, N("Check if case is 'LEFT' and x axis value less than z score"),
    AND($AF$107 = "LEFT", $AS132 &lt; IF($AJ$107="", 0, $AJ$107)), $AT132,
    FALSE, N("Check if case is 'RIGHT' and x axis value greater than z score"),
    AND($AF$107 = "RIGHT", $AS132 &gt; IF($AJ$107="", 0, $AJ$107)), $AT132,
    FALSE, N("Default case: Return NA()"),
    TRUE, NA()
)</f>
        <v>#N/A</v>
      </c>
      <c r="AW132" s="78" t="e" cm="1">
        <f t="array" ref="AW132">_xlfn.IFS(
    FALSE, N("Check if X1 shading is ON"),
    $AW$87&lt;&gt;"x", NA(),
    FALSE, N("Check if case is 'LEFT' and x axis value less than z score"),
    AND($AF$110 = "LEFT", $AS132 &lt; IF($AJ$110="", 0, $AJ$110)), $AT132,
    FALSE, N("Check if case is 'RIGHT' and x axis value greater than z score"),
    AND($AF$110 = "RIGHT", $AS132 &gt; IF($AJ$110="", 0, $AJ$110)), $AT132,
    FALSE, N("Check if case is 'TWO' and both directions"),
    AND(
        $AF$110 = "TWO",
        OR($AS132 &lt; -ABS($AJ$110), $AS132 &gt; ABS($AJ$110))
    ), $AT132,
    FALSE, N("Default case: Return NA()"),
    TRUE, NA()
)</f>
        <v>#N/A</v>
      </c>
      <c r="AX132" s="30"/>
      <c r="AY132" s="66">
        <v>-0.16666666666666879</v>
      </c>
      <c r="AZ132" s="66">
        <v>0.11</v>
      </c>
      <c r="BA132" s="66">
        <f t="shared" si="30"/>
        <v>0.11</v>
      </c>
      <c r="BB132" s="66" t="str">
        <f t="shared" si="31"/>
        <v>x̅</v>
      </c>
      <c r="DA132" s="30"/>
      <c r="DB132" s="26"/>
      <c r="DC132" s="8"/>
      <c r="DD132" s="66"/>
      <c r="DE132" s="26"/>
      <c r="DF132" s="30"/>
      <c r="DG132" s="50" t="s">
        <v>119</v>
      </c>
      <c r="DH132" s="30"/>
      <c r="DI132" s="8"/>
      <c r="DJ132" s="8"/>
      <c r="DK132" s="8"/>
      <c r="DL132" s="30"/>
      <c r="DM132" s="30"/>
      <c r="DN132" s="30"/>
      <c r="DO132" s="30"/>
      <c r="DP132" s="30"/>
      <c r="DQ132" s="30"/>
      <c r="DR132" s="38">
        <f t="shared" si="37"/>
        <v>-1.2500000000000022</v>
      </c>
      <c r="DS132" s="78">
        <f t="shared" si="36"/>
        <v>0.1800129339136412</v>
      </c>
      <c r="DT132" s="78" t="e" cm="1">
        <f t="array" ref="DT132">_xlfn.IFS(
    FALSE, N("Check if X1 shading is ON"),
    $DT$88&lt;&gt;"x", NA(),
    FALSE, N("Check if case is 'LEFT' and x axis value less than z score"),
    AND($DE$107 = "LEFT", $DR132 &lt; IF($DI$107="", 0, $DI$107)), $DS132,
    FALSE, N("Check if case is 'RIGHT' and x axis value greater than z score"),
    AND($DE$107 = "RIGHT", $DR132 &gt; IF($DI$107="", 0, $DI$107)), $DS132,
    FALSE, N("Check if case is 'TWO' and both directions"),
    AND(
        $DE$107 = "TWO",
        OR($DR132 &lt; -ABS($DI$107), $DR132 &gt; ABS($DI$108))
    ), $DS132,
    FALSE, N("Default case: Return NA()"),
    TRUE, NA()
)</f>
        <v>#N/A</v>
      </c>
      <c r="DU132" s="78" t="e" cm="1">
        <f t="array" ref="DU132">_xlfn.IFS(
    FALSE, N("Check if X1 shading is ON"),
    $DT$88&lt;&gt;"x", NA(),
    FALSE, N("Check if case is 'LEFT' and x axis value less than z score"),
    AND($DE$108 = "LEFT", $DR132 &lt; IF($DI$108="", 0, $DI$108)), $DS132,
    FALSE, N("Check if case is 'RIGHT' and x axis value greater than z score"),
    AND($DE$108 = "RIGHT", $DR132 &gt; IF($DI$108="", 0, $DI$108)), $DS132,
    FALSE, N("Default case: Return NA()"),
    TRUE, NA()
)</f>
        <v>#N/A</v>
      </c>
      <c r="DV132" s="78" t="e" cm="1">
        <f t="array" ref="DV132">_xlfn.IFS(
    FALSE, N("Check if X1 shading is ON"),
    $DV$88&lt;&gt;"x", NA(),
    FALSE, N("Check if case is 'LEFT' and x axis value less than z score"),
    AND($DE$111 = "LEFT", $DR132 &lt; IF($DI$111="", 0, $DI$111)), $DS132,
    FALSE, N("Check if case is 'RIGHT' and x axis value greater than z score"),
    AND($DE$111 = "RIGHT", $DR132 &gt; IF($DI$111="", 0, $DI$111)), $DS132,
    FALSE, N("Check if case is 'TWO' and both directions"),
    AND(
        $DE$111 = "TWO",
        OR($DR132 &lt; -ABS($DI$111), $DR132 &gt; ABS($DI$111))
    ), $DS132,
    FALSE, N("Default case: Return NA()"),
    TRUE, NA()
)</f>
        <v>#N/A</v>
      </c>
      <c r="DW132" s="30"/>
      <c r="DX132" s="66">
        <v>-0.33333333333333548</v>
      </c>
      <c r="DY132" s="66">
        <v>0.11</v>
      </c>
      <c r="DZ132" s="66">
        <f t="shared" si="32"/>
        <v>0.11</v>
      </c>
      <c r="EA132" s="66" t="str">
        <f t="shared" si="33"/>
        <v>x̅</v>
      </c>
    </row>
    <row r="133" spans="27:131" ht="16" x14ac:dyDescent="0.2">
      <c r="AA133"/>
      <c r="AB133" s="30"/>
      <c r="AC133" s="26"/>
      <c r="AD133" s="8"/>
      <c r="AE133" s="66"/>
      <c r="AF133" s="26"/>
      <c r="AG133" s="30"/>
      <c r="AH133" s="50" t="s">
        <v>113</v>
      </c>
      <c r="AI133" s="30"/>
      <c r="AJ133" s="8"/>
      <c r="AK133" s="8"/>
      <c r="AL133" s="8"/>
      <c r="AM133" s="30"/>
      <c r="AN133" s="30"/>
      <c r="AO133" s="30"/>
      <c r="AP133" s="30"/>
      <c r="AQ133" s="30"/>
      <c r="AR133" s="30"/>
      <c r="AS133" s="38">
        <f t="shared" si="11"/>
        <v>-1.1666666666666687</v>
      </c>
      <c r="AT133" s="78">
        <f t="shared" si="12"/>
        <v>0.1987796582109283</v>
      </c>
      <c r="AU133" s="78" t="e" cm="1">
        <f t="array" ref="AU133">_xlfn.IFS(
    FALSE, N("Check if X1 shading is ON"),
    $AU$87&lt;&gt;"x", NA(),
    FALSE, N("Check if case is 'LEFT' and x axis value less than z score"),
    AND($AF$106 = "LEFT", $AS133 &lt; IF($AJ$106="", 0, $AJ$106)), $AT133,
    FALSE, N("Check if case is 'RIGHT' and x axis value greater than z score"),
    AND($AF$106 = "RIGHT", $AS133 &gt; IF($AJ$106="", 0, $AJ$106)), $AT133,
    FALSE, N("Check if case is 'TWO' and both directions"),
    AND(
        $AF$106 = "TWO",
        OR($AS133 &lt; -ABS($AJ$106), $AS133 &gt; ABS($AJ$107))
    ), $AT133,
    FALSE, N("Default case: Return NA()"),
    TRUE, NA()
)</f>
        <v>#N/A</v>
      </c>
      <c r="AV133" s="78" t="e" cm="1">
        <f t="array" ref="AV133">_xlfn.IFS(
    FALSE, N("Check if X1 shading is ON"),
    $AU$87&lt;&gt;"x", NA(),
    FALSE, N("Check if case is 'LEFT' and x axis value less than z score"),
    AND($AF$107 = "LEFT", $AS133 &lt; IF($AJ$107="", 0, $AJ$107)), $AT133,
    FALSE, N("Check if case is 'RIGHT' and x axis value greater than z score"),
    AND($AF$107 = "RIGHT", $AS133 &gt; IF($AJ$107="", 0, $AJ$107)), $AT133,
    FALSE, N("Default case: Return NA()"),
    TRUE, NA()
)</f>
        <v>#N/A</v>
      </c>
      <c r="AW133" s="78" t="e" cm="1">
        <f t="array" ref="AW133">_xlfn.IFS(
    FALSE, N("Check if X1 shading is ON"),
    $AW$87&lt;&gt;"x", NA(),
    FALSE, N("Check if case is 'LEFT' and x axis value less than z score"),
    AND($AF$110 = "LEFT", $AS133 &lt; IF($AJ$110="", 0, $AJ$110)), $AT133,
    FALSE, N("Check if case is 'RIGHT' and x axis value greater than z score"),
    AND($AF$110 = "RIGHT", $AS133 &gt; IF($AJ$110="", 0, $AJ$110)), $AT133,
    FALSE, N("Check if case is 'TWO' and both directions"),
    AND(
        $AF$110 = "TWO",
        OR($AS133 &lt; -ABS($AJ$110), $AS133 &gt; ABS($AJ$110))
    ), $AT133,
    FALSE, N("Default case: Return NA()"),
    TRUE, NA()
)</f>
        <v>#N/A</v>
      </c>
      <c r="AX133" s="30"/>
      <c r="AY133" s="66">
        <v>0.16666666666666449</v>
      </c>
      <c r="AZ133" s="66">
        <v>0.11</v>
      </c>
      <c r="BA133" s="66">
        <f t="shared" si="30"/>
        <v>0.11</v>
      </c>
      <c r="BB133" s="66" t="str">
        <f t="shared" si="31"/>
        <v>x̅</v>
      </c>
      <c r="DA133" s="30"/>
      <c r="DB133" s="26"/>
      <c r="DC133" s="8"/>
      <c r="DD133" s="66"/>
      <c r="DE133" s="26"/>
      <c r="DF133" s="30"/>
      <c r="DG133" s="50" t="s">
        <v>112</v>
      </c>
      <c r="DH133" s="30"/>
      <c r="DI133" s="8"/>
      <c r="DJ133" s="8"/>
      <c r="DK133" s="8"/>
      <c r="DL133" s="30"/>
      <c r="DM133" s="30"/>
      <c r="DN133" s="30"/>
      <c r="DO133" s="30"/>
      <c r="DP133" s="30"/>
      <c r="DQ133" s="30"/>
      <c r="DR133" s="38">
        <f t="shared" si="37"/>
        <v>-1.2083333333333355</v>
      </c>
      <c r="DS133" s="78">
        <f t="shared" si="36"/>
        <v>0.1893099846787111</v>
      </c>
      <c r="DT133" s="78" t="e" cm="1">
        <f t="array" ref="DT133">_xlfn.IFS(
    FALSE, N("Check if X1 shading is ON"),
    $DT$88&lt;&gt;"x", NA(),
    FALSE, N("Check if case is 'LEFT' and x axis value less than z score"),
    AND($DE$107 = "LEFT", $DR133 &lt; IF($DI$107="", 0, $DI$107)), $DS133,
    FALSE, N("Check if case is 'RIGHT' and x axis value greater than z score"),
    AND($DE$107 = "RIGHT", $DR133 &gt; IF($DI$107="", 0, $DI$107)), $DS133,
    FALSE, N("Check if case is 'TWO' and both directions"),
    AND(
        $DE$107 = "TWO",
        OR($DR133 &lt; -ABS($DI$107), $DR133 &gt; ABS($DI$108))
    ), $DS133,
    FALSE, N("Default case: Return NA()"),
    TRUE, NA()
)</f>
        <v>#N/A</v>
      </c>
      <c r="DU133" s="78" t="e" cm="1">
        <f t="array" ref="DU133">_xlfn.IFS(
    FALSE, N("Check if X1 shading is ON"),
    $DT$88&lt;&gt;"x", NA(),
    FALSE, N("Check if case is 'LEFT' and x axis value less than z score"),
    AND($DE$108 = "LEFT", $DR133 &lt; IF($DI$108="", 0, $DI$108)), $DS133,
    FALSE, N("Check if case is 'RIGHT' and x axis value greater than z score"),
    AND($DE$108 = "RIGHT", $DR133 &gt; IF($DI$108="", 0, $DI$108)), $DS133,
    FALSE, N("Default case: Return NA()"),
    TRUE, NA()
)</f>
        <v>#N/A</v>
      </c>
      <c r="DV133" s="78" t="e" cm="1">
        <f t="array" ref="DV133">_xlfn.IFS(
    FALSE, N("Check if X1 shading is ON"),
    $DV$88&lt;&gt;"x", NA(),
    FALSE, N("Check if case is 'LEFT' and x axis value less than z score"),
    AND($DE$111 = "LEFT", $DR133 &lt; IF($DI$111="", 0, $DI$111)), $DS133,
    FALSE, N("Check if case is 'RIGHT' and x axis value greater than z score"),
    AND($DE$111 = "RIGHT", $DR133 &gt; IF($DI$111="", 0, $DI$111)), $DS133,
    FALSE, N("Check if case is 'TWO' and both directions"),
    AND(
        $DE$111 = "TWO",
        OR($DR133 &lt; -ABS($DI$111), $DR133 &gt; ABS($DI$111))
    ), $DS133,
    FALSE, N("Default case: Return NA()"),
    TRUE, NA()
)</f>
        <v>#N/A</v>
      </c>
      <c r="DW133" s="30"/>
      <c r="DX133" s="66">
        <v>-0.16666666666666879</v>
      </c>
      <c r="DY133" s="66">
        <v>0.11</v>
      </c>
      <c r="DZ133" s="66">
        <f t="shared" si="32"/>
        <v>0.11</v>
      </c>
      <c r="EA133" s="66" t="str">
        <f t="shared" si="33"/>
        <v>x̅</v>
      </c>
    </row>
    <row r="134" spans="27:131" ht="16" x14ac:dyDescent="0.2">
      <c r="AA134"/>
      <c r="AB134" s="30"/>
      <c r="AC134" s="26"/>
      <c r="AD134" s="8"/>
      <c r="AE134" s="66"/>
      <c r="AF134" s="26"/>
      <c r="AG134" s="30"/>
      <c r="AH134" s="50" t="s">
        <v>114</v>
      </c>
      <c r="AI134" s="30"/>
      <c r="AJ134" s="8"/>
      <c r="AK134" s="8"/>
      <c r="AL134" s="8"/>
      <c r="AM134" s="30"/>
      <c r="AN134" s="30"/>
      <c r="AO134" s="30"/>
      <c r="AP134" s="30"/>
      <c r="AQ134" s="30"/>
      <c r="AR134" s="30"/>
      <c r="AS134" s="38">
        <f t="shared" si="11"/>
        <v>-1.125000000000002</v>
      </c>
      <c r="AT134" s="78">
        <f t="shared" si="12"/>
        <v>0.20839733277253844</v>
      </c>
      <c r="AU134" s="78" t="e" cm="1">
        <f t="array" ref="AU134">_xlfn.IFS(
    FALSE, N("Check if X1 shading is ON"),
    $AU$87&lt;&gt;"x", NA(),
    FALSE, N("Check if case is 'LEFT' and x axis value less than z score"),
    AND($AF$106 = "LEFT", $AS134 &lt; IF($AJ$106="", 0, $AJ$106)), $AT134,
    FALSE, N("Check if case is 'RIGHT' and x axis value greater than z score"),
    AND($AF$106 = "RIGHT", $AS134 &gt; IF($AJ$106="", 0, $AJ$106)), $AT134,
    FALSE, N("Check if case is 'TWO' and both directions"),
    AND(
        $AF$106 = "TWO",
        OR($AS134 &lt; -ABS($AJ$106), $AS134 &gt; ABS($AJ$107))
    ), $AT134,
    FALSE, N("Default case: Return NA()"),
    TRUE, NA()
)</f>
        <v>#N/A</v>
      </c>
      <c r="AV134" s="78" t="e" cm="1">
        <f t="array" ref="AV134">_xlfn.IFS(
    FALSE, N("Check if X1 shading is ON"),
    $AU$87&lt;&gt;"x", NA(),
    FALSE, N("Check if case is 'LEFT' and x axis value less than z score"),
    AND($AF$107 = "LEFT", $AS134 &lt; IF($AJ$107="", 0, $AJ$107)), $AT134,
    FALSE, N("Check if case is 'RIGHT' and x axis value greater than z score"),
    AND($AF$107 = "RIGHT", $AS134 &gt; IF($AJ$107="", 0, $AJ$107)), $AT134,
    FALSE, N("Default case: Return NA()"),
    TRUE, NA()
)</f>
        <v>#N/A</v>
      </c>
      <c r="AW134" s="78" t="e" cm="1">
        <f t="array" ref="AW134">_xlfn.IFS(
    FALSE, N("Check if X1 shading is ON"),
    $AW$87&lt;&gt;"x", NA(),
    FALSE, N("Check if case is 'LEFT' and x axis value less than z score"),
    AND($AF$110 = "LEFT", $AS134 &lt; IF($AJ$110="", 0, $AJ$110)), $AT134,
    FALSE, N("Check if case is 'RIGHT' and x axis value greater than z score"),
    AND($AF$110 = "RIGHT", $AS134 &gt; IF($AJ$110="", 0, $AJ$110)), $AT134,
    FALSE, N("Check if case is 'TWO' and both directions"),
    AND(
        $AF$110 = "TWO",
        OR($AS134 &lt; -ABS($AJ$110), $AS134 &gt; ABS($AJ$110))
    ), $AT134,
    FALSE, N("Default case: Return NA()"),
    TRUE, NA()
)</f>
        <v>#N/A</v>
      </c>
      <c r="AX134" s="30"/>
      <c r="AY134" s="66">
        <v>0.33333333333333115</v>
      </c>
      <c r="AZ134" s="66">
        <v>0.11</v>
      </c>
      <c r="BA134" s="66">
        <f t="shared" si="30"/>
        <v>0.11</v>
      </c>
      <c r="BB134" s="66" t="str">
        <f t="shared" si="31"/>
        <v>x̅</v>
      </c>
      <c r="DA134" s="30"/>
      <c r="DB134" s="26"/>
      <c r="DC134" s="8"/>
      <c r="DD134" s="66"/>
      <c r="DE134" s="26"/>
      <c r="DF134" s="30"/>
      <c r="DG134" s="50" t="s">
        <v>113</v>
      </c>
      <c r="DH134" s="30"/>
      <c r="DI134" s="8"/>
      <c r="DJ134" s="8"/>
      <c r="DK134" s="8"/>
      <c r="DL134" s="30"/>
      <c r="DM134" s="30"/>
      <c r="DN134" s="30"/>
      <c r="DO134" s="30"/>
      <c r="DP134" s="30"/>
      <c r="DQ134" s="30"/>
      <c r="DR134" s="38">
        <f t="shared" si="37"/>
        <v>-1.1666666666666687</v>
      </c>
      <c r="DS134" s="78">
        <f t="shared" si="36"/>
        <v>0.1987796582109283</v>
      </c>
      <c r="DT134" s="78" t="e" cm="1">
        <f t="array" ref="DT134">_xlfn.IFS(
    FALSE, N("Check if X1 shading is ON"),
    $DT$88&lt;&gt;"x", NA(),
    FALSE, N("Check if case is 'LEFT' and x axis value less than z score"),
    AND($DE$107 = "LEFT", $DR134 &lt; IF($DI$107="", 0, $DI$107)), $DS134,
    FALSE, N("Check if case is 'RIGHT' and x axis value greater than z score"),
    AND($DE$107 = "RIGHT", $DR134 &gt; IF($DI$107="", 0, $DI$107)), $DS134,
    FALSE, N("Check if case is 'TWO' and both directions"),
    AND(
        $DE$107 = "TWO",
        OR($DR134 &lt; -ABS($DI$107), $DR134 &gt; ABS($DI$108))
    ), $DS134,
    FALSE, N("Default case: Return NA()"),
    TRUE, NA()
)</f>
        <v>#N/A</v>
      </c>
      <c r="DU134" s="78" t="e" cm="1">
        <f t="array" ref="DU134">_xlfn.IFS(
    FALSE, N("Check if X1 shading is ON"),
    $DT$88&lt;&gt;"x", NA(),
    FALSE, N("Check if case is 'LEFT' and x axis value less than z score"),
    AND($DE$108 = "LEFT", $DR134 &lt; IF($DI$108="", 0, $DI$108)), $DS134,
    FALSE, N("Check if case is 'RIGHT' and x axis value greater than z score"),
    AND($DE$108 = "RIGHT", $DR134 &gt; IF($DI$108="", 0, $DI$108)), $DS134,
    FALSE, N("Default case: Return NA()"),
    TRUE, NA()
)</f>
        <v>#N/A</v>
      </c>
      <c r="DV134" s="78" t="e" cm="1">
        <f t="array" ref="DV134">_xlfn.IFS(
    FALSE, N("Check if X1 shading is ON"),
    $DV$88&lt;&gt;"x", NA(),
    FALSE, N("Check if case is 'LEFT' and x axis value less than z score"),
    AND($DE$111 = "LEFT", $DR134 &lt; IF($DI$111="", 0, $DI$111)), $DS134,
    FALSE, N("Check if case is 'RIGHT' and x axis value greater than z score"),
    AND($DE$111 = "RIGHT", $DR134 &gt; IF($DI$111="", 0, $DI$111)), $DS134,
    FALSE, N("Check if case is 'TWO' and both directions"),
    AND(
        $DE$111 = "TWO",
        OR($DR134 &lt; -ABS($DI$111), $DR134 &gt; ABS($DI$111))
    ), $DS134,
    FALSE, N("Default case: Return NA()"),
    TRUE, NA()
)</f>
        <v>#N/A</v>
      </c>
      <c r="DW134" s="30"/>
      <c r="DX134" s="66">
        <v>0.16666666666666449</v>
      </c>
      <c r="DY134" s="66">
        <v>0.11</v>
      </c>
      <c r="DZ134" s="66">
        <f t="shared" si="32"/>
        <v>0.11</v>
      </c>
      <c r="EA134" s="66" t="str">
        <f t="shared" si="33"/>
        <v>x̅</v>
      </c>
    </row>
    <row r="135" spans="27:131" ht="16" x14ac:dyDescent="0.2">
      <c r="AA135"/>
      <c r="AB135" s="30"/>
      <c r="AC135" s="26"/>
      <c r="AD135" s="66"/>
      <c r="AE135" s="66"/>
      <c r="AF135" s="26"/>
      <c r="AG135" s="30"/>
      <c r="AH135" s="50" t="s">
        <v>115</v>
      </c>
      <c r="AI135" s="30"/>
      <c r="AJ135" s="8"/>
      <c r="AK135" s="8"/>
      <c r="AL135" s="8"/>
      <c r="AM135" s="30"/>
      <c r="AN135" s="30"/>
      <c r="AO135" s="30"/>
      <c r="AP135" s="30"/>
      <c r="AQ135" s="30"/>
      <c r="AR135" s="30"/>
      <c r="AS135" s="38">
        <f t="shared" si="11"/>
        <v>-1.0833333333333353</v>
      </c>
      <c r="AT135" s="78">
        <f t="shared" si="12"/>
        <v>0.21813609130606604</v>
      </c>
      <c r="AU135" s="78" t="e" cm="1">
        <f t="array" ref="AU135">_xlfn.IFS(
    FALSE, N("Check if X1 shading is ON"),
    $AU$87&lt;&gt;"x", NA(),
    FALSE, N("Check if case is 'LEFT' and x axis value less than z score"),
    AND($AF$106 = "LEFT", $AS135 &lt; IF($AJ$106="", 0, $AJ$106)), $AT135,
    FALSE, N("Check if case is 'RIGHT' and x axis value greater than z score"),
    AND($AF$106 = "RIGHT", $AS135 &gt; IF($AJ$106="", 0, $AJ$106)), $AT135,
    FALSE, N("Check if case is 'TWO' and both directions"),
    AND(
        $AF$106 = "TWO",
        OR($AS135 &lt; -ABS($AJ$106), $AS135 &gt; ABS($AJ$107))
    ), $AT135,
    FALSE, N("Default case: Return NA()"),
    TRUE, NA()
)</f>
        <v>#N/A</v>
      </c>
      <c r="AV135" s="78" t="e" cm="1">
        <f t="array" ref="AV135">_xlfn.IFS(
    FALSE, N("Check if X1 shading is ON"),
    $AU$87&lt;&gt;"x", NA(),
    FALSE, N("Check if case is 'LEFT' and x axis value less than z score"),
    AND($AF$107 = "LEFT", $AS135 &lt; IF($AJ$107="", 0, $AJ$107)), $AT135,
    FALSE, N("Check if case is 'RIGHT' and x axis value greater than z score"),
    AND($AF$107 = "RIGHT", $AS135 &gt; IF($AJ$107="", 0, $AJ$107)), $AT135,
    FALSE, N("Default case: Return NA()"),
    TRUE, NA()
)</f>
        <v>#N/A</v>
      </c>
      <c r="AW135" s="78" t="e" cm="1">
        <f t="array" ref="AW135">_xlfn.IFS(
    FALSE, N("Check if X1 shading is ON"),
    $AW$87&lt;&gt;"x", NA(),
    FALSE, N("Check if case is 'LEFT' and x axis value less than z score"),
    AND($AF$110 = "LEFT", $AS135 &lt; IF($AJ$110="", 0, $AJ$110)), $AT135,
    FALSE, N("Check if case is 'RIGHT' and x axis value greater than z score"),
    AND($AF$110 = "RIGHT", $AS135 &gt; IF($AJ$110="", 0, $AJ$110)), $AT135,
    FALSE, N("Check if case is 'TWO' and both directions"),
    AND(
        $AF$110 = "TWO",
        OR($AS135 &lt; -ABS($AJ$110), $AS135 &gt; ABS($AJ$110))
    ), $AT135,
    FALSE, N("Default case: Return NA()"),
    TRUE, NA()
)</f>
        <v>#N/A</v>
      </c>
      <c r="AX135" s="30"/>
      <c r="AY135" s="66">
        <v>0.49999999999999789</v>
      </c>
      <c r="AZ135" s="66">
        <v>0.11</v>
      </c>
      <c r="BA135" s="66">
        <f t="shared" si="30"/>
        <v>0.11</v>
      </c>
      <c r="BB135" s="66" t="str">
        <f t="shared" si="31"/>
        <v>x̅</v>
      </c>
      <c r="DA135" s="30"/>
      <c r="DB135" s="26"/>
      <c r="DC135" s="8"/>
      <c r="DD135" s="66"/>
      <c r="DE135" s="26"/>
      <c r="DF135" s="30"/>
      <c r="DG135" s="50" t="s">
        <v>114</v>
      </c>
      <c r="DH135" s="30"/>
      <c r="DI135" s="8"/>
      <c r="DJ135" s="8"/>
      <c r="DK135" s="8"/>
      <c r="DL135" s="30"/>
      <c r="DM135" s="30"/>
      <c r="DN135" s="30"/>
      <c r="DO135" s="30"/>
      <c r="DP135" s="30"/>
      <c r="DQ135" s="30"/>
      <c r="DR135" s="38">
        <f t="shared" si="37"/>
        <v>-1.125000000000002</v>
      </c>
      <c r="DS135" s="78">
        <f t="shared" si="36"/>
        <v>0.20839733277253844</v>
      </c>
      <c r="DT135" s="78" t="e" cm="1">
        <f t="array" ref="DT135">_xlfn.IFS(
    FALSE, N("Check if X1 shading is ON"),
    $DT$88&lt;&gt;"x", NA(),
    FALSE, N("Check if case is 'LEFT' and x axis value less than z score"),
    AND($DE$107 = "LEFT", $DR135 &lt; IF($DI$107="", 0, $DI$107)), $DS135,
    FALSE, N("Check if case is 'RIGHT' and x axis value greater than z score"),
    AND($DE$107 = "RIGHT", $DR135 &gt; IF($DI$107="", 0, $DI$107)), $DS135,
    FALSE, N("Check if case is 'TWO' and both directions"),
    AND(
        $DE$107 = "TWO",
        OR($DR135 &lt; -ABS($DI$107), $DR135 &gt; ABS($DI$108))
    ), $DS135,
    FALSE, N("Default case: Return NA()"),
    TRUE, NA()
)</f>
        <v>#N/A</v>
      </c>
      <c r="DU135" s="78" t="e" cm="1">
        <f t="array" ref="DU135">_xlfn.IFS(
    FALSE, N("Check if X1 shading is ON"),
    $DT$88&lt;&gt;"x", NA(),
    FALSE, N("Check if case is 'LEFT' and x axis value less than z score"),
    AND($DE$108 = "LEFT", $DR135 &lt; IF($DI$108="", 0, $DI$108)), $DS135,
    FALSE, N("Check if case is 'RIGHT' and x axis value greater than z score"),
    AND($DE$108 = "RIGHT", $DR135 &gt; IF($DI$108="", 0, $DI$108)), $DS135,
    FALSE, N("Default case: Return NA()"),
    TRUE, NA()
)</f>
        <v>#N/A</v>
      </c>
      <c r="DV135" s="78" t="e" cm="1">
        <f t="array" ref="DV135">_xlfn.IFS(
    FALSE, N("Check if X1 shading is ON"),
    $DV$88&lt;&gt;"x", NA(),
    FALSE, N("Check if case is 'LEFT' and x axis value less than z score"),
    AND($DE$111 = "LEFT", $DR135 &lt; IF($DI$111="", 0, $DI$111)), $DS135,
    FALSE, N("Check if case is 'RIGHT' and x axis value greater than z score"),
    AND($DE$111 = "RIGHT", $DR135 &gt; IF($DI$111="", 0, $DI$111)), $DS135,
    FALSE, N("Check if case is 'TWO' and both directions"),
    AND(
        $DE$111 = "TWO",
        OR($DR135 &lt; -ABS($DI$111), $DR135 &gt; ABS($DI$111))
    ), $DS135,
    FALSE, N("Default case: Return NA()"),
    TRUE, NA()
)</f>
        <v>#N/A</v>
      </c>
      <c r="DW135" s="30"/>
      <c r="DX135" s="66">
        <v>0.33333333333333115</v>
      </c>
      <c r="DY135" s="66">
        <v>0.11</v>
      </c>
      <c r="DZ135" s="66">
        <f t="shared" si="32"/>
        <v>0.11</v>
      </c>
      <c r="EA135" s="66" t="str">
        <f t="shared" si="33"/>
        <v>x̅</v>
      </c>
    </row>
    <row r="136" spans="27:131" ht="16" x14ac:dyDescent="0.2">
      <c r="AA136"/>
      <c r="AB136" s="30"/>
      <c r="AC136" s="26"/>
      <c r="AD136" s="66"/>
      <c r="AE136" s="66"/>
      <c r="AF136" s="26"/>
      <c r="AG136" s="30"/>
      <c r="AH136" s="50" t="s">
        <v>116</v>
      </c>
      <c r="AI136" s="30"/>
      <c r="AJ136" s="8"/>
      <c r="AK136" s="8"/>
      <c r="AL136" s="8"/>
      <c r="AM136" s="30"/>
      <c r="AN136" s="30"/>
      <c r="AO136" s="30"/>
      <c r="AP136" s="30"/>
      <c r="AQ136" s="30"/>
      <c r="AR136" s="30"/>
      <c r="AS136" s="38">
        <f t="shared" si="11"/>
        <v>-1.0416666666666685</v>
      </c>
      <c r="AT136" s="78">
        <f t="shared" si="12"/>
        <v>0.22796678938335671</v>
      </c>
      <c r="AU136" s="78" t="e" cm="1">
        <f t="array" ref="AU136">_xlfn.IFS(
    FALSE, N("Check if X1 shading is ON"),
    $AU$87&lt;&gt;"x", NA(),
    FALSE, N("Check if case is 'LEFT' and x axis value less than z score"),
    AND($AF$106 = "LEFT", $AS136 &lt; IF($AJ$106="", 0, $AJ$106)), $AT136,
    FALSE, N("Check if case is 'RIGHT' and x axis value greater than z score"),
    AND($AF$106 = "RIGHT", $AS136 &gt; IF($AJ$106="", 0, $AJ$106)), $AT136,
    FALSE, N("Check if case is 'TWO' and both directions"),
    AND(
        $AF$106 = "TWO",
        OR($AS136 &lt; -ABS($AJ$106), $AS136 &gt; ABS($AJ$107))
    ), $AT136,
    FALSE, N("Default case: Return NA()"),
    TRUE, NA()
)</f>
        <v>#N/A</v>
      </c>
      <c r="AV136" s="78" t="e" cm="1">
        <f t="array" ref="AV136">_xlfn.IFS(
    FALSE, N("Check if X1 shading is ON"),
    $AU$87&lt;&gt;"x", NA(),
    FALSE, N("Check if case is 'LEFT' and x axis value less than z score"),
    AND($AF$107 = "LEFT", $AS136 &lt; IF($AJ$107="", 0, $AJ$107)), $AT136,
    FALSE, N("Check if case is 'RIGHT' and x axis value greater than z score"),
    AND($AF$107 = "RIGHT", $AS136 &gt; IF($AJ$107="", 0, $AJ$107)), $AT136,
    FALSE, N("Default case: Return NA()"),
    TRUE, NA()
)</f>
        <v>#N/A</v>
      </c>
      <c r="AW136" s="78" t="e" cm="1">
        <f t="array" ref="AW136">_xlfn.IFS(
    FALSE, N("Check if X1 shading is ON"),
    $AW$87&lt;&gt;"x", NA(),
    FALSE, N("Check if case is 'LEFT' and x axis value less than z score"),
    AND($AF$110 = "LEFT", $AS136 &lt; IF($AJ$110="", 0, $AJ$110)), $AT136,
    FALSE, N("Check if case is 'RIGHT' and x axis value greater than z score"),
    AND($AF$110 = "RIGHT", $AS136 &gt; IF($AJ$110="", 0, $AJ$110)), $AT136,
    FALSE, N("Check if case is 'TWO' and both directions"),
    AND(
        $AF$110 = "TWO",
        OR($AS136 &lt; -ABS($AJ$110), $AS136 &gt; ABS($AJ$110))
    ), $AT136,
    FALSE, N("Default case: Return NA()"),
    TRUE, NA()
)</f>
        <v>#N/A</v>
      </c>
      <c r="AX136" s="30"/>
      <c r="AY136" s="66">
        <v>0.66666666666666441</v>
      </c>
      <c r="AZ136" s="66">
        <v>0.11</v>
      </c>
      <c r="BA136" s="66">
        <f t="shared" si="30"/>
        <v>0.11</v>
      </c>
      <c r="BB136" s="66" t="str">
        <f t="shared" si="31"/>
        <v>x̅</v>
      </c>
      <c r="DA136" s="30"/>
      <c r="DB136" s="26"/>
      <c r="DC136" s="66"/>
      <c r="DD136" s="66"/>
      <c r="DE136" s="26"/>
      <c r="DF136" s="30"/>
      <c r="DG136" s="50" t="s">
        <v>115</v>
      </c>
      <c r="DH136" s="30"/>
      <c r="DI136" s="8"/>
      <c r="DJ136" s="8"/>
      <c r="DK136" s="8"/>
      <c r="DL136" s="30"/>
      <c r="DM136" s="30"/>
      <c r="DN136" s="30"/>
      <c r="DO136" s="30"/>
      <c r="DP136" s="30"/>
      <c r="DQ136" s="30"/>
      <c r="DR136" s="38">
        <f t="shared" si="37"/>
        <v>-1.0833333333333353</v>
      </c>
      <c r="DS136" s="78">
        <f t="shared" si="36"/>
        <v>0.21813609130606604</v>
      </c>
      <c r="DT136" s="78" t="e" cm="1">
        <f t="array" ref="DT136">_xlfn.IFS(
    FALSE, N("Check if X1 shading is ON"),
    $DT$88&lt;&gt;"x", NA(),
    FALSE, N("Check if case is 'LEFT' and x axis value less than z score"),
    AND($DE$107 = "LEFT", $DR136 &lt; IF($DI$107="", 0, $DI$107)), $DS136,
    FALSE, N("Check if case is 'RIGHT' and x axis value greater than z score"),
    AND($DE$107 = "RIGHT", $DR136 &gt; IF($DI$107="", 0, $DI$107)), $DS136,
    FALSE, N("Check if case is 'TWO' and both directions"),
    AND(
        $DE$107 = "TWO",
        OR($DR136 &lt; -ABS($DI$107), $DR136 &gt; ABS($DI$108))
    ), $DS136,
    FALSE, N("Default case: Return NA()"),
    TRUE, NA()
)</f>
        <v>#N/A</v>
      </c>
      <c r="DU136" s="78" t="e" cm="1">
        <f t="array" ref="DU136">_xlfn.IFS(
    FALSE, N("Check if X1 shading is ON"),
    $DT$88&lt;&gt;"x", NA(),
    FALSE, N("Check if case is 'LEFT' and x axis value less than z score"),
    AND($DE$108 = "LEFT", $DR136 &lt; IF($DI$108="", 0, $DI$108)), $DS136,
    FALSE, N("Check if case is 'RIGHT' and x axis value greater than z score"),
    AND($DE$108 = "RIGHT", $DR136 &gt; IF($DI$108="", 0, $DI$108)), $DS136,
    FALSE, N("Default case: Return NA()"),
    TRUE, NA()
)</f>
        <v>#N/A</v>
      </c>
      <c r="DV136" s="78" t="e" cm="1">
        <f t="array" ref="DV136">_xlfn.IFS(
    FALSE, N("Check if X1 shading is ON"),
    $DV$88&lt;&gt;"x", NA(),
    FALSE, N("Check if case is 'LEFT' and x axis value less than z score"),
    AND($DE$111 = "LEFT", $DR136 &lt; IF($DI$111="", 0, $DI$111)), $DS136,
    FALSE, N("Check if case is 'RIGHT' and x axis value greater than z score"),
    AND($DE$111 = "RIGHT", $DR136 &gt; IF($DI$111="", 0, $DI$111)), $DS136,
    FALSE, N("Check if case is 'TWO' and both directions"),
    AND(
        $DE$111 = "TWO",
        OR($DR136 &lt; -ABS($DI$111), $DR136 &gt; ABS($DI$111))
    ), $DS136,
    FALSE, N("Default case: Return NA()"),
    TRUE, NA()
)</f>
        <v>#N/A</v>
      </c>
      <c r="DW136" s="30"/>
      <c r="DX136" s="66">
        <v>0.49999999999999789</v>
      </c>
      <c r="DY136" s="66">
        <v>0.11</v>
      </c>
      <c r="DZ136" s="66">
        <f t="shared" si="32"/>
        <v>0.11</v>
      </c>
      <c r="EA136" s="66" t="str">
        <f t="shared" si="33"/>
        <v>x̅</v>
      </c>
    </row>
    <row r="137" spans="27:131" ht="16" x14ac:dyDescent="0.2">
      <c r="AA137"/>
      <c r="AB137" s="30"/>
      <c r="AC137" s="26"/>
      <c r="AD137" s="66"/>
      <c r="AE137" s="66"/>
      <c r="AF137" s="26"/>
      <c r="AG137" s="30"/>
      <c r="AH137" s="50" t="s">
        <v>117</v>
      </c>
      <c r="AI137" s="30"/>
      <c r="AJ137" s="8"/>
      <c r="AK137" s="8"/>
      <c r="AL137" s="8"/>
      <c r="AM137" s="30"/>
      <c r="AN137" s="30"/>
      <c r="AO137" s="30"/>
      <c r="AP137" s="30"/>
      <c r="AQ137" s="30"/>
      <c r="AR137" s="30"/>
      <c r="AS137" s="38">
        <f t="shared" si="11"/>
        <v>-1.0000000000000018</v>
      </c>
      <c r="AT137" s="78">
        <f t="shared" si="12"/>
        <v>0.23785814985587553</v>
      </c>
      <c r="AU137" s="78" t="e" cm="1">
        <f t="array" ref="AU137">_xlfn.IFS(
    FALSE, N("Check if X1 shading is ON"),
    $AU$87&lt;&gt;"x", NA(),
    FALSE, N("Check if case is 'LEFT' and x axis value less than z score"),
    AND($AF$106 = "LEFT", $AS137 &lt; IF($AJ$106="", 0, $AJ$106)), $AT137,
    FALSE, N("Check if case is 'RIGHT' and x axis value greater than z score"),
    AND($AF$106 = "RIGHT", $AS137 &gt; IF($AJ$106="", 0, $AJ$106)), $AT137,
    FALSE, N("Check if case is 'TWO' and both directions"),
    AND(
        $AF$106 = "TWO",
        OR($AS137 &lt; -ABS($AJ$106), $AS137 &gt; ABS($AJ$107))
    ), $AT137,
    FALSE, N("Default case: Return NA()"),
    TRUE, NA()
)</f>
        <v>#N/A</v>
      </c>
      <c r="AV137" s="78" t="e" cm="1">
        <f t="array" ref="AV137">_xlfn.IFS(
    FALSE, N("Check if X1 shading is ON"),
    $AU$87&lt;&gt;"x", NA(),
    FALSE, N("Check if case is 'LEFT' and x axis value less than z score"),
    AND($AF$107 = "LEFT", $AS137 &lt; IF($AJ$107="", 0, $AJ$107)), $AT137,
    FALSE, N("Check if case is 'RIGHT' and x axis value greater than z score"),
    AND($AF$107 = "RIGHT", $AS137 &gt; IF($AJ$107="", 0, $AJ$107)), $AT137,
    FALSE, N("Default case: Return NA()"),
    TRUE, NA()
)</f>
        <v>#N/A</v>
      </c>
      <c r="AW137" s="78" t="e" cm="1">
        <f t="array" ref="AW137">_xlfn.IFS(
    FALSE, N("Check if X1 shading is ON"),
    $AW$87&lt;&gt;"x", NA(),
    FALSE, N("Check if case is 'LEFT' and x axis value less than z score"),
    AND($AF$110 = "LEFT", $AS137 &lt; IF($AJ$110="", 0, $AJ$110)), $AT137,
    FALSE, N("Check if case is 'RIGHT' and x axis value greater than z score"),
    AND($AF$110 = "RIGHT", $AS137 &gt; IF($AJ$110="", 0, $AJ$110)), $AT137,
    FALSE, N("Check if case is 'TWO' and both directions"),
    AND(
        $AF$110 = "TWO",
        OR($AS137 &lt; -ABS($AJ$110), $AS137 &gt; ABS($AJ$110))
    ), $AT137,
    FALSE, N("Default case: Return NA()"),
    TRUE, NA()
)</f>
        <v>#N/A</v>
      </c>
      <c r="AX137" s="30"/>
      <c r="AY137" s="66">
        <v>0.83333333333333093</v>
      </c>
      <c r="AZ137" s="66">
        <v>0.11</v>
      </c>
      <c r="BA137" s="66">
        <f t="shared" si="30"/>
        <v>0.11</v>
      </c>
      <c r="BB137" s="66" t="str">
        <f t="shared" si="31"/>
        <v>x̅</v>
      </c>
      <c r="DA137" s="30"/>
      <c r="DB137" s="26"/>
      <c r="DC137" s="66"/>
      <c r="DD137" s="66"/>
      <c r="DE137" s="26"/>
      <c r="DF137" s="30"/>
      <c r="DG137" s="50" t="s">
        <v>116</v>
      </c>
      <c r="DH137" s="30"/>
      <c r="DI137" s="8"/>
      <c r="DJ137" s="8"/>
      <c r="DK137" s="8"/>
      <c r="DL137" s="30"/>
      <c r="DM137" s="30"/>
      <c r="DN137" s="30"/>
      <c r="DO137" s="30"/>
      <c r="DP137" s="30"/>
      <c r="DQ137" s="30"/>
      <c r="DR137" s="38">
        <f t="shared" si="37"/>
        <v>-1.0416666666666685</v>
      </c>
      <c r="DS137" s="78">
        <f t="shared" si="36"/>
        <v>0.22796678938335671</v>
      </c>
      <c r="DT137" s="78" t="e" cm="1">
        <f t="array" ref="DT137">_xlfn.IFS(
    FALSE, N("Check if X1 shading is ON"),
    $DT$88&lt;&gt;"x", NA(),
    FALSE, N("Check if case is 'LEFT' and x axis value less than z score"),
    AND($DE$107 = "LEFT", $DR137 &lt; IF($DI$107="", 0, $DI$107)), $DS137,
    FALSE, N("Check if case is 'RIGHT' and x axis value greater than z score"),
    AND($DE$107 = "RIGHT", $DR137 &gt; IF($DI$107="", 0, $DI$107)), $DS137,
    FALSE, N("Check if case is 'TWO' and both directions"),
    AND(
        $DE$107 = "TWO",
        OR($DR137 &lt; -ABS($DI$107), $DR137 &gt; ABS($DI$108))
    ), $DS137,
    FALSE, N("Default case: Return NA()"),
    TRUE, NA()
)</f>
        <v>#N/A</v>
      </c>
      <c r="DU137" s="78" t="e" cm="1">
        <f t="array" ref="DU137">_xlfn.IFS(
    FALSE, N("Check if X1 shading is ON"),
    $DT$88&lt;&gt;"x", NA(),
    FALSE, N("Check if case is 'LEFT' and x axis value less than z score"),
    AND($DE$108 = "LEFT", $DR137 &lt; IF($DI$108="", 0, $DI$108)), $DS137,
    FALSE, N("Check if case is 'RIGHT' and x axis value greater than z score"),
    AND($DE$108 = "RIGHT", $DR137 &gt; IF($DI$108="", 0, $DI$108)), $DS137,
    FALSE, N("Default case: Return NA()"),
    TRUE, NA()
)</f>
        <v>#N/A</v>
      </c>
      <c r="DV137" s="78" t="e" cm="1">
        <f t="array" ref="DV137">_xlfn.IFS(
    FALSE, N("Check if X1 shading is ON"),
    $DV$88&lt;&gt;"x", NA(),
    FALSE, N("Check if case is 'LEFT' and x axis value less than z score"),
    AND($DE$111 = "LEFT", $DR137 &lt; IF($DI$111="", 0, $DI$111)), $DS137,
    FALSE, N("Check if case is 'RIGHT' and x axis value greater than z score"),
    AND($DE$111 = "RIGHT", $DR137 &gt; IF($DI$111="", 0, $DI$111)), $DS137,
    FALSE, N("Check if case is 'TWO' and both directions"),
    AND(
        $DE$111 = "TWO",
        OR($DR137 &lt; -ABS($DI$111), $DR137 &gt; ABS($DI$111))
    ), $DS137,
    FALSE, N("Default case: Return NA()"),
    TRUE, NA()
)</f>
        <v>#N/A</v>
      </c>
      <c r="DW137" s="30"/>
      <c r="DX137" s="66">
        <v>0.66666666666666441</v>
      </c>
      <c r="DY137" s="66">
        <v>0.11</v>
      </c>
      <c r="DZ137" s="66">
        <f t="shared" si="32"/>
        <v>0.11</v>
      </c>
      <c r="EA137" s="66" t="str">
        <f t="shared" si="33"/>
        <v>x̅</v>
      </c>
    </row>
    <row r="138" spans="27:131" ht="16" x14ac:dyDescent="0.2">
      <c r="AA138"/>
      <c r="AB138" s="30"/>
      <c r="AC138" s="26"/>
      <c r="AD138" s="66"/>
      <c r="AE138" s="66"/>
      <c r="AF138" s="26"/>
      <c r="AG138" s="30"/>
      <c r="AH138" s="50" t="s">
        <v>118</v>
      </c>
      <c r="AI138" s="30"/>
      <c r="AJ138" s="8"/>
      <c r="AK138" s="8"/>
      <c r="AL138" s="8"/>
      <c r="AM138" s="30"/>
      <c r="AN138" s="30"/>
      <c r="AO138" s="30"/>
      <c r="AP138" s="30"/>
      <c r="AQ138" s="30"/>
      <c r="AR138" s="30"/>
      <c r="AS138" s="38">
        <f t="shared" si="11"/>
        <v>-0.95833333333333515</v>
      </c>
      <c r="AT138" s="78">
        <f t="shared" si="12"/>
        <v>0.24777688479017695</v>
      </c>
      <c r="AU138" s="78" t="e" cm="1">
        <f t="array" ref="AU138">_xlfn.IFS(
    FALSE, N("Check if X1 shading is ON"),
    $AU$87&lt;&gt;"x", NA(),
    FALSE, N("Check if case is 'LEFT' and x axis value less than z score"),
    AND($AF$106 = "LEFT", $AS138 &lt; IF($AJ$106="", 0, $AJ$106)), $AT138,
    FALSE, N("Check if case is 'RIGHT' and x axis value greater than z score"),
    AND($AF$106 = "RIGHT", $AS138 &gt; IF($AJ$106="", 0, $AJ$106)), $AT138,
    FALSE, N("Check if case is 'TWO' and both directions"),
    AND(
        $AF$106 = "TWO",
        OR($AS138 &lt; -ABS($AJ$106), $AS138 &gt; ABS($AJ$107))
    ), $AT138,
    FALSE, N("Default case: Return NA()"),
    TRUE, NA()
)</f>
        <v>#N/A</v>
      </c>
      <c r="AV138" s="78" t="e" cm="1">
        <f t="array" ref="AV138">_xlfn.IFS(
    FALSE, N("Check if X1 shading is ON"),
    $AU$87&lt;&gt;"x", NA(),
    FALSE, N("Check if case is 'LEFT' and x axis value less than z score"),
    AND($AF$107 = "LEFT", $AS138 &lt; IF($AJ$107="", 0, $AJ$107)), $AT138,
    FALSE, N("Check if case is 'RIGHT' and x axis value greater than z score"),
    AND($AF$107 = "RIGHT", $AS138 &gt; IF($AJ$107="", 0, $AJ$107)), $AT138,
    FALSE, N("Default case: Return NA()"),
    TRUE, NA()
)</f>
        <v>#N/A</v>
      </c>
      <c r="AW138" s="78" t="e" cm="1">
        <f t="array" ref="AW138">_xlfn.IFS(
    FALSE, N("Check if X1 shading is ON"),
    $AW$87&lt;&gt;"x", NA(),
    FALSE, N("Check if case is 'LEFT' and x axis value less than z score"),
    AND($AF$110 = "LEFT", $AS138 &lt; IF($AJ$110="", 0, $AJ$110)), $AT138,
    FALSE, N("Check if case is 'RIGHT' and x axis value greater than z score"),
    AND($AF$110 = "RIGHT", $AS138 &gt; IF($AJ$110="", 0, $AJ$110)), $AT138,
    FALSE, N("Check if case is 'TWO' and both directions"),
    AND(
        $AF$110 = "TWO",
        OR($AS138 &lt; -ABS($AJ$110), $AS138 &gt; ABS($AJ$110))
    ), $AT138,
    FALSE, N("Default case: Return NA()"),
    TRUE, NA()
)</f>
        <v>#N/A</v>
      </c>
      <c r="AX138" s="30"/>
      <c r="AY138" s="66">
        <v>1.1666666666666643</v>
      </c>
      <c r="AZ138" s="66">
        <v>0.11</v>
      </c>
      <c r="BA138" s="66">
        <f t="shared" si="30"/>
        <v>0.11</v>
      </c>
      <c r="BB138" s="66" t="str">
        <f t="shared" si="31"/>
        <v>x̅</v>
      </c>
      <c r="DA138" s="30"/>
      <c r="DB138" s="26"/>
      <c r="DC138" s="66"/>
      <c r="DD138" s="66"/>
      <c r="DE138" s="26"/>
      <c r="DF138" s="30"/>
      <c r="DG138" s="50" t="s">
        <v>117</v>
      </c>
      <c r="DH138" s="30"/>
      <c r="DI138" s="8"/>
      <c r="DJ138" s="8"/>
      <c r="DK138" s="8"/>
      <c r="DL138" s="30"/>
      <c r="DM138" s="30"/>
      <c r="DN138" s="30"/>
      <c r="DO138" s="30"/>
      <c r="DP138" s="30"/>
      <c r="DQ138" s="30"/>
      <c r="DR138" s="38">
        <f t="shared" si="37"/>
        <v>-1.0000000000000018</v>
      </c>
      <c r="DS138" s="78">
        <f t="shared" si="36"/>
        <v>0.23785814985587553</v>
      </c>
      <c r="DT138" s="78" t="e" cm="1">
        <f t="array" ref="DT138">_xlfn.IFS(
    FALSE, N("Check if X1 shading is ON"),
    $DT$88&lt;&gt;"x", NA(),
    FALSE, N("Check if case is 'LEFT' and x axis value less than z score"),
    AND($DE$107 = "LEFT", $DR138 &lt; IF($DI$107="", 0, $DI$107)), $DS138,
    FALSE, N("Check if case is 'RIGHT' and x axis value greater than z score"),
    AND($DE$107 = "RIGHT", $DR138 &gt; IF($DI$107="", 0, $DI$107)), $DS138,
    FALSE, N("Check if case is 'TWO' and both directions"),
    AND(
        $DE$107 = "TWO",
        OR($DR138 &lt; -ABS($DI$107), $DR138 &gt; ABS($DI$108))
    ), $DS138,
    FALSE, N("Default case: Return NA()"),
    TRUE, NA()
)</f>
        <v>#N/A</v>
      </c>
      <c r="DU138" s="78" t="e" cm="1">
        <f t="array" ref="DU138">_xlfn.IFS(
    FALSE, N("Check if X1 shading is ON"),
    $DT$88&lt;&gt;"x", NA(),
    FALSE, N("Check if case is 'LEFT' and x axis value less than z score"),
    AND($DE$108 = "LEFT", $DR138 &lt; IF($DI$108="", 0, $DI$108)), $DS138,
    FALSE, N("Check if case is 'RIGHT' and x axis value greater than z score"),
    AND($DE$108 = "RIGHT", $DR138 &gt; IF($DI$108="", 0, $DI$108)), $DS138,
    FALSE, N("Default case: Return NA()"),
    TRUE, NA()
)</f>
        <v>#N/A</v>
      </c>
      <c r="DV138" s="78" t="e" cm="1">
        <f t="array" ref="DV138">_xlfn.IFS(
    FALSE, N("Check if X1 shading is ON"),
    $DV$88&lt;&gt;"x", NA(),
    FALSE, N("Check if case is 'LEFT' and x axis value less than z score"),
    AND($DE$111 = "LEFT", $DR138 &lt; IF($DI$111="", 0, $DI$111)), $DS138,
    FALSE, N("Check if case is 'RIGHT' and x axis value greater than z score"),
    AND($DE$111 = "RIGHT", $DR138 &gt; IF($DI$111="", 0, $DI$111)), $DS138,
    FALSE, N("Check if case is 'TWO' and both directions"),
    AND(
        $DE$111 = "TWO",
        OR($DR138 &lt; -ABS($DI$111), $DR138 &gt; ABS($DI$111))
    ), $DS138,
    FALSE, N("Default case: Return NA()"),
    TRUE, NA()
)</f>
        <v>#N/A</v>
      </c>
      <c r="DW138" s="30"/>
      <c r="DX138" s="66">
        <v>0.83333333333333093</v>
      </c>
      <c r="DY138" s="66">
        <v>0.11</v>
      </c>
      <c r="DZ138" s="66">
        <f t="shared" si="32"/>
        <v>0.11</v>
      </c>
      <c r="EA138" s="66" t="str">
        <f t="shared" si="33"/>
        <v>x̅</v>
      </c>
    </row>
    <row r="139" spans="27:131" ht="16" x14ac:dyDescent="0.2">
      <c r="AA139"/>
      <c r="AB139" s="30"/>
      <c r="AC139" s="8"/>
      <c r="AD139" s="8"/>
      <c r="AE139" s="8"/>
      <c r="AF139" s="8"/>
      <c r="AG139" s="8"/>
      <c r="AH139" s="8"/>
      <c r="AI139" s="8"/>
      <c r="AJ139" s="8"/>
      <c r="AK139" s="8"/>
      <c r="AL139" s="30"/>
      <c r="AM139" s="30"/>
      <c r="AN139" s="30"/>
      <c r="AO139" s="30"/>
      <c r="AP139" s="30"/>
      <c r="AQ139" s="30"/>
      <c r="AR139" s="30"/>
      <c r="AS139" s="38">
        <f t="shared" si="11"/>
        <v>-0.91666666666666852</v>
      </c>
      <c r="AT139" s="78">
        <f t="shared" si="12"/>
        <v>0.25768784490435065</v>
      </c>
      <c r="AU139" s="78" t="e" cm="1">
        <f t="array" ref="AU139">_xlfn.IFS(
    FALSE, N("Check if X1 shading is ON"),
    $AU$87&lt;&gt;"x", NA(),
    FALSE, N("Check if case is 'LEFT' and x axis value less than z score"),
    AND($AF$106 = "LEFT", $AS139 &lt; IF($AJ$106="", 0, $AJ$106)), $AT139,
    FALSE, N("Check if case is 'RIGHT' and x axis value greater than z score"),
    AND($AF$106 = "RIGHT", $AS139 &gt; IF($AJ$106="", 0, $AJ$106)), $AT139,
    FALSE, N("Check if case is 'TWO' and both directions"),
    AND(
        $AF$106 = "TWO",
        OR($AS139 &lt; -ABS($AJ$106), $AS139 &gt; ABS($AJ$107))
    ), $AT139,
    FALSE, N("Default case: Return NA()"),
    TRUE, NA()
)</f>
        <v>#N/A</v>
      </c>
      <c r="AV139" s="78" t="e" cm="1">
        <f t="array" ref="AV139">_xlfn.IFS(
    FALSE, N("Check if X1 shading is ON"),
    $AU$87&lt;&gt;"x", NA(),
    FALSE, N("Check if case is 'LEFT' and x axis value less than z score"),
    AND($AF$107 = "LEFT", $AS139 &lt; IF($AJ$107="", 0, $AJ$107)), $AT139,
    FALSE, N("Check if case is 'RIGHT' and x axis value greater than z score"),
    AND($AF$107 = "RIGHT", $AS139 &gt; IF($AJ$107="", 0, $AJ$107)), $AT139,
    FALSE, N("Default case: Return NA()"),
    TRUE, NA()
)</f>
        <v>#N/A</v>
      </c>
      <c r="AW139" s="78" t="e" cm="1">
        <f t="array" ref="AW139">_xlfn.IFS(
    FALSE, N("Check if X1 shading is ON"),
    $AW$87&lt;&gt;"x", NA(),
    FALSE, N("Check if case is 'LEFT' and x axis value less than z score"),
    AND($AF$110 = "LEFT", $AS139 &lt; IF($AJ$110="", 0, $AJ$110)), $AT139,
    FALSE, N("Check if case is 'RIGHT' and x axis value greater than z score"),
    AND($AF$110 = "RIGHT", $AS139 &gt; IF($AJ$110="", 0, $AJ$110)), $AT139,
    FALSE, N("Check if case is 'TWO' and both directions"),
    AND(
        $AF$110 = "TWO",
        OR($AS139 &lt; -ABS($AJ$110), $AS139 &gt; ABS($AJ$110))
    ), $AT139,
    FALSE, N("Default case: Return NA()"),
    TRUE, NA()
)</f>
        <v>#N/A</v>
      </c>
      <c r="AX139" s="30"/>
      <c r="AY139" s="66">
        <v>1.3333333333333313</v>
      </c>
      <c r="AZ139" s="66">
        <v>0.11</v>
      </c>
      <c r="BA139" s="66">
        <f t="shared" si="30"/>
        <v>0.11</v>
      </c>
      <c r="BB139" s="66" t="str">
        <f t="shared" si="31"/>
        <v>x̅</v>
      </c>
      <c r="DA139" s="30"/>
      <c r="DB139" s="26"/>
      <c r="DC139" s="66"/>
      <c r="DD139" s="66"/>
      <c r="DE139" s="26"/>
      <c r="DF139" s="30"/>
      <c r="DG139" s="50" t="s">
        <v>118</v>
      </c>
      <c r="DH139" s="30"/>
      <c r="DI139" s="8"/>
      <c r="DJ139" s="8"/>
      <c r="DK139" s="8"/>
      <c r="DL139" s="30"/>
      <c r="DM139" s="30"/>
      <c r="DN139" s="30"/>
      <c r="DO139" s="30"/>
      <c r="DP139" s="30"/>
      <c r="DQ139" s="30"/>
      <c r="DR139" s="38">
        <f t="shared" si="37"/>
        <v>-0.95833333333333515</v>
      </c>
      <c r="DS139" s="78">
        <f t="shared" si="36"/>
        <v>0.24777688479017695</v>
      </c>
      <c r="DT139" s="78" t="e" cm="1">
        <f t="array" ref="DT139">_xlfn.IFS(
    FALSE, N("Check if X1 shading is ON"),
    $DT$88&lt;&gt;"x", NA(),
    FALSE, N("Check if case is 'LEFT' and x axis value less than z score"),
    AND($DE$107 = "LEFT", $DR139 &lt; IF($DI$107="", 0, $DI$107)), $DS139,
    FALSE, N("Check if case is 'RIGHT' and x axis value greater than z score"),
    AND($DE$107 = "RIGHT", $DR139 &gt; IF($DI$107="", 0, $DI$107)), $DS139,
    FALSE, N("Check if case is 'TWO' and both directions"),
    AND(
        $DE$107 = "TWO",
        OR($DR139 &lt; -ABS($DI$107), $DR139 &gt; ABS($DI$108))
    ), $DS139,
    FALSE, N("Default case: Return NA()"),
    TRUE, NA()
)</f>
        <v>#N/A</v>
      </c>
      <c r="DU139" s="78" t="e" cm="1">
        <f t="array" ref="DU139">_xlfn.IFS(
    FALSE, N("Check if X1 shading is ON"),
    $DT$88&lt;&gt;"x", NA(),
    FALSE, N("Check if case is 'LEFT' and x axis value less than z score"),
    AND($DE$108 = "LEFT", $DR139 &lt; IF($DI$108="", 0, $DI$108)), $DS139,
    FALSE, N("Check if case is 'RIGHT' and x axis value greater than z score"),
    AND($DE$108 = "RIGHT", $DR139 &gt; IF($DI$108="", 0, $DI$108)), $DS139,
    FALSE, N("Default case: Return NA()"),
    TRUE, NA()
)</f>
        <v>#N/A</v>
      </c>
      <c r="DV139" s="78" t="e" cm="1">
        <f t="array" ref="DV139">_xlfn.IFS(
    FALSE, N("Check if X1 shading is ON"),
    $DV$88&lt;&gt;"x", NA(),
    FALSE, N("Check if case is 'LEFT' and x axis value less than z score"),
    AND($DE$111 = "LEFT", $DR139 &lt; IF($DI$111="", 0, $DI$111)), $DS139,
    FALSE, N("Check if case is 'RIGHT' and x axis value greater than z score"),
    AND($DE$111 = "RIGHT", $DR139 &gt; IF($DI$111="", 0, $DI$111)), $DS139,
    FALSE, N("Check if case is 'TWO' and both directions"),
    AND(
        $DE$111 = "TWO",
        OR($DR139 &lt; -ABS($DI$111), $DR139 &gt; ABS($DI$111))
    ), $DS139,
    FALSE, N("Default case: Return NA()"),
    TRUE, NA()
)</f>
        <v>#N/A</v>
      </c>
      <c r="DW139" s="30"/>
      <c r="DX139" s="66">
        <v>1.1666666666666643</v>
      </c>
      <c r="DY139" s="66">
        <v>0.11</v>
      </c>
      <c r="DZ139" s="66">
        <f t="shared" si="32"/>
        <v>0.11</v>
      </c>
      <c r="EA139" s="66" t="str">
        <f t="shared" si="33"/>
        <v>x̅</v>
      </c>
    </row>
    <row r="140" spans="27:131" ht="16" x14ac:dyDescent="0.2">
      <c r="AA140"/>
      <c r="AB140" s="30"/>
      <c r="AC140" s="8"/>
      <c r="AD140" s="8"/>
      <c r="AE140" s="8"/>
      <c r="AF140" s="8"/>
      <c r="AG140" s="8"/>
      <c r="AH140" s="8"/>
      <c r="AI140" s="8"/>
      <c r="AJ140" s="8"/>
      <c r="AK140" s="8"/>
      <c r="AL140" s="30"/>
      <c r="AM140" s="30"/>
      <c r="AN140" s="30"/>
      <c r="AO140" s="30"/>
      <c r="AP140" s="30"/>
      <c r="AQ140" s="30"/>
      <c r="AR140" s="30"/>
      <c r="AS140" s="38">
        <f t="shared" si="11"/>
        <v>-0.87500000000000189</v>
      </c>
      <c r="AT140" s="78">
        <f t="shared" si="12"/>
        <v>0.26755419632366828</v>
      </c>
      <c r="AU140" s="78" t="e" cm="1">
        <f t="array" ref="AU140">_xlfn.IFS(
    FALSE, N("Check if X1 shading is ON"),
    $AU$87&lt;&gt;"x", NA(),
    FALSE, N("Check if case is 'LEFT' and x axis value less than z score"),
    AND($AF$106 = "LEFT", $AS140 &lt; IF($AJ$106="", 0, $AJ$106)), $AT140,
    FALSE, N("Check if case is 'RIGHT' and x axis value greater than z score"),
    AND($AF$106 = "RIGHT", $AS140 &gt; IF($AJ$106="", 0, $AJ$106)), $AT140,
    FALSE, N("Check if case is 'TWO' and both directions"),
    AND(
        $AF$106 = "TWO",
        OR($AS140 &lt; -ABS($AJ$106), $AS140 &gt; ABS($AJ$107))
    ), $AT140,
    FALSE, N("Default case: Return NA()"),
    TRUE, NA()
)</f>
        <v>#N/A</v>
      </c>
      <c r="AV140" s="78" t="e" cm="1">
        <f t="array" ref="AV140">_xlfn.IFS(
    FALSE, N("Check if X1 shading is ON"),
    $AU$87&lt;&gt;"x", NA(),
    FALSE, N("Check if case is 'LEFT' and x axis value less than z score"),
    AND($AF$107 = "LEFT", $AS140 &lt; IF($AJ$107="", 0, $AJ$107)), $AT140,
    FALSE, N("Check if case is 'RIGHT' and x axis value greater than z score"),
    AND($AF$107 = "RIGHT", $AS140 &gt; IF($AJ$107="", 0, $AJ$107)), $AT140,
    FALSE, N("Default case: Return NA()"),
    TRUE, NA()
)</f>
        <v>#N/A</v>
      </c>
      <c r="AW140" s="78" t="e" cm="1">
        <f t="array" ref="AW140">_xlfn.IFS(
    FALSE, N("Check if X1 shading is ON"),
    $AW$87&lt;&gt;"x", NA(),
    FALSE, N("Check if case is 'LEFT' and x axis value less than z score"),
    AND($AF$110 = "LEFT", $AS140 &lt; IF($AJ$110="", 0, $AJ$110)), $AT140,
    FALSE, N("Check if case is 'RIGHT' and x axis value greater than z score"),
    AND($AF$110 = "RIGHT", $AS140 &gt; IF($AJ$110="", 0, $AJ$110)), $AT140,
    FALSE, N("Check if case is 'TWO' and both directions"),
    AND(
        $AF$110 = "TWO",
        OR($AS140 &lt; -ABS($AJ$110), $AS140 &gt; ABS($AJ$110))
    ), $AT140,
    FALSE, N("Default case: Return NA()"),
    TRUE, NA()
)</f>
        <v>#N/A</v>
      </c>
      <c r="AX140" s="30"/>
      <c r="AY140" s="66">
        <v>1.4999999999999982</v>
      </c>
      <c r="AZ140" s="66">
        <v>0.11</v>
      </c>
      <c r="BA140" s="66">
        <f t="shared" si="30"/>
        <v>0.11</v>
      </c>
      <c r="BB140" s="66" t="str">
        <f t="shared" si="31"/>
        <v>x̅</v>
      </c>
      <c r="DA140" s="30"/>
      <c r="DB140" s="8"/>
      <c r="DC140" s="8"/>
      <c r="DD140" s="8"/>
      <c r="DE140" s="8"/>
      <c r="DF140" s="8"/>
      <c r="DG140" s="8"/>
      <c r="DH140" s="8"/>
      <c r="DI140" s="8"/>
      <c r="DJ140" s="8"/>
      <c r="DK140" s="30"/>
      <c r="DL140" s="30"/>
      <c r="DM140" s="30"/>
      <c r="DN140" s="30"/>
      <c r="DO140" s="30"/>
      <c r="DP140" s="30"/>
      <c r="DQ140" s="30"/>
      <c r="DR140" s="38">
        <f t="shared" si="37"/>
        <v>-0.91666666666666852</v>
      </c>
      <c r="DS140" s="78">
        <f t="shared" si="36"/>
        <v>0.25768784490435065</v>
      </c>
      <c r="DT140" s="78" t="e" cm="1">
        <f t="array" ref="DT140">_xlfn.IFS(
    FALSE, N("Check if X1 shading is ON"),
    $DT$88&lt;&gt;"x", NA(),
    FALSE, N("Check if case is 'LEFT' and x axis value less than z score"),
    AND($DE$107 = "LEFT", $DR140 &lt; IF($DI$107="", 0, $DI$107)), $DS140,
    FALSE, N("Check if case is 'RIGHT' and x axis value greater than z score"),
    AND($DE$107 = "RIGHT", $DR140 &gt; IF($DI$107="", 0, $DI$107)), $DS140,
    FALSE, N("Check if case is 'TWO' and both directions"),
    AND(
        $DE$107 = "TWO",
        OR($DR140 &lt; -ABS($DI$107), $DR140 &gt; ABS($DI$108))
    ), $DS140,
    FALSE, N("Default case: Return NA()"),
    TRUE, NA()
)</f>
        <v>#N/A</v>
      </c>
      <c r="DU140" s="78" t="e" cm="1">
        <f t="array" ref="DU140">_xlfn.IFS(
    FALSE, N("Check if X1 shading is ON"),
    $DT$88&lt;&gt;"x", NA(),
    FALSE, N("Check if case is 'LEFT' and x axis value less than z score"),
    AND($DE$108 = "LEFT", $DR140 &lt; IF($DI$108="", 0, $DI$108)), $DS140,
    FALSE, N("Check if case is 'RIGHT' and x axis value greater than z score"),
    AND($DE$108 = "RIGHT", $DR140 &gt; IF($DI$108="", 0, $DI$108)), $DS140,
    FALSE, N("Default case: Return NA()"),
    TRUE, NA()
)</f>
        <v>#N/A</v>
      </c>
      <c r="DV140" s="78" t="e" cm="1">
        <f t="array" ref="DV140">_xlfn.IFS(
    FALSE, N("Check if X1 shading is ON"),
    $DV$88&lt;&gt;"x", NA(),
    FALSE, N("Check if case is 'LEFT' and x axis value less than z score"),
    AND($DE$111 = "LEFT", $DR140 &lt; IF($DI$111="", 0, $DI$111)), $DS140,
    FALSE, N("Check if case is 'RIGHT' and x axis value greater than z score"),
    AND($DE$111 = "RIGHT", $DR140 &gt; IF($DI$111="", 0, $DI$111)), $DS140,
    FALSE, N("Check if case is 'TWO' and both directions"),
    AND(
        $DE$111 = "TWO",
        OR($DR140 &lt; -ABS($DI$111), $DR140 &gt; ABS($DI$111))
    ), $DS140,
    FALSE, N("Default case: Return NA()"),
    TRUE, NA()
)</f>
        <v>#N/A</v>
      </c>
      <c r="DW140" s="30"/>
      <c r="DX140" s="66">
        <v>1.3333333333333313</v>
      </c>
      <c r="DY140" s="66">
        <v>0.11</v>
      </c>
      <c r="DZ140" s="66">
        <f t="shared" ref="DZ140:DZ171" si="38">IF($DZ$42="x",DY140,NA())</f>
        <v>0.11</v>
      </c>
      <c r="EA140" s="66" t="str">
        <f t="shared" ref="EA140:EA171" si="39">IF($DH$106="","",$DH$106)</f>
        <v>x̅</v>
      </c>
    </row>
    <row r="141" spans="27:131" ht="16" x14ac:dyDescent="0.2">
      <c r="AA141"/>
      <c r="AB141" s="30"/>
      <c r="AC141" s="94" t="s">
        <v>71</v>
      </c>
      <c r="AD141" s="49"/>
      <c r="AE141" s="49"/>
      <c r="AF141" s="50" t="str">
        <f>IF(
    AND(
        $AF$106 &lt;&gt; "TWO",
        AN100 = "x"
    ),
    "x",
    0
)</f>
        <v>x</v>
      </c>
      <c r="AG141" s="51"/>
      <c r="AH141" s="49"/>
      <c r="AI141" s="50">
        <f>AN103</f>
        <v>0</v>
      </c>
      <c r="AJ141" s="50">
        <f>AN104</f>
        <v>0</v>
      </c>
      <c r="AK141" s="50" t="str">
        <f>AN101</f>
        <v>x</v>
      </c>
      <c r="AL141" s="52"/>
      <c r="AM141" s="30"/>
      <c r="AN141" s="30"/>
      <c r="AO141" s="30"/>
      <c r="AP141" s="30"/>
      <c r="AQ141" s="30"/>
      <c r="AR141" s="30"/>
      <c r="AS141" s="38">
        <f t="shared" si="11"/>
        <v>-0.83333333333333526</v>
      </c>
      <c r="AT141" s="78">
        <f t="shared" si="12"/>
        <v>0.27733762405258572</v>
      </c>
      <c r="AU141" s="78" t="e" cm="1">
        <f t="array" ref="AU141">_xlfn.IFS(
    FALSE, N("Check if X1 shading is ON"),
    $AU$87&lt;&gt;"x", NA(),
    FALSE, N("Check if case is 'LEFT' and x axis value less than z score"),
    AND($AF$106 = "LEFT", $AS141 &lt; IF($AJ$106="", 0, $AJ$106)), $AT141,
    FALSE, N("Check if case is 'RIGHT' and x axis value greater than z score"),
    AND($AF$106 = "RIGHT", $AS141 &gt; IF($AJ$106="", 0, $AJ$106)), $AT141,
    FALSE, N("Check if case is 'TWO' and both directions"),
    AND(
        $AF$106 = "TWO",
        OR($AS141 &lt; -ABS($AJ$106), $AS141 &gt; ABS($AJ$107))
    ), $AT141,
    FALSE, N("Default case: Return NA()"),
    TRUE, NA()
)</f>
        <v>#N/A</v>
      </c>
      <c r="AV141" s="78" t="e" cm="1">
        <f t="array" ref="AV141">_xlfn.IFS(
    FALSE, N("Check if X1 shading is ON"),
    $AU$87&lt;&gt;"x", NA(),
    FALSE, N("Check if case is 'LEFT' and x axis value less than z score"),
    AND($AF$107 = "LEFT", $AS141 &lt; IF($AJ$107="", 0, $AJ$107)), $AT141,
    FALSE, N("Check if case is 'RIGHT' and x axis value greater than z score"),
    AND($AF$107 = "RIGHT", $AS141 &gt; IF($AJ$107="", 0, $AJ$107)), $AT141,
    FALSE, N("Default case: Return NA()"),
    TRUE, NA()
)</f>
        <v>#N/A</v>
      </c>
      <c r="AW141" s="78" t="e" cm="1">
        <f t="array" ref="AW141">_xlfn.IFS(
    FALSE, N("Check if X1 shading is ON"),
    $AW$87&lt;&gt;"x", NA(),
    FALSE, N("Check if case is 'LEFT' and x axis value less than z score"),
    AND($AF$110 = "LEFT", $AS141 &lt; IF($AJ$110="", 0, $AJ$110)), $AT141,
    FALSE, N("Check if case is 'RIGHT' and x axis value greater than z score"),
    AND($AF$110 = "RIGHT", $AS141 &gt; IF($AJ$110="", 0, $AJ$110)), $AT141,
    FALSE, N("Check if case is 'TWO' and both directions"),
    AND(
        $AF$110 = "TWO",
        OR($AS141 &lt; -ABS($AJ$110), $AS141 &gt; ABS($AJ$110))
    ), $AT141,
    FALSE, N("Default case: Return NA()"),
    TRUE, NA()
)</f>
        <v>#N/A</v>
      </c>
      <c r="AX141" s="30"/>
      <c r="AY141" s="66">
        <v>-1.3333333333333357</v>
      </c>
      <c r="AZ141" s="66">
        <v>0.13400000000000001</v>
      </c>
      <c r="BA141" s="66">
        <f t="shared" si="30"/>
        <v>0.13400000000000001</v>
      </c>
      <c r="BB141" s="66" t="str">
        <f t="shared" si="31"/>
        <v>x̅</v>
      </c>
      <c r="DA141" s="30"/>
      <c r="DB141" s="8"/>
      <c r="DC141" s="8"/>
      <c r="DD141" s="8"/>
      <c r="DE141" s="8"/>
      <c r="DF141" s="8"/>
      <c r="DG141" s="8"/>
      <c r="DH141" s="8"/>
      <c r="DI141" s="8"/>
      <c r="DJ141" s="8"/>
      <c r="DK141" s="30"/>
      <c r="DL141" s="30"/>
      <c r="DM141" s="30"/>
      <c r="DN141" s="30"/>
      <c r="DO141" s="30"/>
      <c r="DP141" s="30"/>
      <c r="DQ141" s="30"/>
      <c r="DR141" s="38">
        <f t="shared" si="37"/>
        <v>-0.87500000000000189</v>
      </c>
      <c r="DS141" s="78">
        <f t="shared" si="36"/>
        <v>0.26755419632366828</v>
      </c>
      <c r="DT141" s="78" t="e" cm="1">
        <f t="array" ref="DT141">_xlfn.IFS(
    FALSE, N("Check if X1 shading is ON"),
    $DT$88&lt;&gt;"x", NA(),
    FALSE, N("Check if case is 'LEFT' and x axis value less than z score"),
    AND($DE$107 = "LEFT", $DR141 &lt; IF($DI$107="", 0, $DI$107)), $DS141,
    FALSE, N("Check if case is 'RIGHT' and x axis value greater than z score"),
    AND($DE$107 = "RIGHT", $DR141 &gt; IF($DI$107="", 0, $DI$107)), $DS141,
    FALSE, N("Check if case is 'TWO' and both directions"),
    AND(
        $DE$107 = "TWO",
        OR($DR141 &lt; -ABS($DI$107), $DR141 &gt; ABS($DI$108))
    ), $DS141,
    FALSE, N("Default case: Return NA()"),
    TRUE, NA()
)</f>
        <v>#N/A</v>
      </c>
      <c r="DU141" s="78" t="e" cm="1">
        <f t="array" ref="DU141">_xlfn.IFS(
    FALSE, N("Check if X1 shading is ON"),
    $DT$88&lt;&gt;"x", NA(),
    FALSE, N("Check if case is 'LEFT' and x axis value less than z score"),
    AND($DE$108 = "LEFT", $DR141 &lt; IF($DI$108="", 0, $DI$108)), $DS141,
    FALSE, N("Check if case is 'RIGHT' and x axis value greater than z score"),
    AND($DE$108 = "RIGHT", $DR141 &gt; IF($DI$108="", 0, $DI$108)), $DS141,
    FALSE, N("Default case: Return NA()"),
    TRUE, NA()
)</f>
        <v>#N/A</v>
      </c>
      <c r="DV141" s="78" t="e" cm="1">
        <f t="array" ref="DV141">_xlfn.IFS(
    FALSE, N("Check if X1 shading is ON"),
    $DV$88&lt;&gt;"x", NA(),
    FALSE, N("Check if case is 'LEFT' and x axis value less than z score"),
    AND($DE$111 = "LEFT", $DR141 &lt; IF($DI$111="", 0, $DI$111)), $DS141,
    FALSE, N("Check if case is 'RIGHT' and x axis value greater than z score"),
    AND($DE$111 = "RIGHT", $DR141 &gt; IF($DI$111="", 0, $DI$111)), $DS141,
    FALSE, N("Check if case is 'TWO' and both directions"),
    AND(
        $DE$111 = "TWO",
        OR($DR141 &lt; -ABS($DI$111), $DR141 &gt; ABS($DI$111))
    ), $DS141,
    FALSE, N("Default case: Return NA()"),
    TRUE, NA()
)</f>
        <v>#N/A</v>
      </c>
      <c r="DW141" s="30"/>
      <c r="DX141" s="66">
        <v>1.4999999999999982</v>
      </c>
      <c r="DY141" s="66">
        <v>0.11</v>
      </c>
      <c r="DZ141" s="66">
        <f t="shared" si="38"/>
        <v>0.11</v>
      </c>
      <c r="EA141" s="66" t="str">
        <f t="shared" si="39"/>
        <v>x̅</v>
      </c>
    </row>
    <row r="142" spans="27:131" ht="24" customHeight="1" x14ac:dyDescent="0.2">
      <c r="AA142"/>
      <c r="AB142" s="30"/>
      <c r="AC142" s="49"/>
      <c r="AD142" s="53"/>
      <c r="AE142" s="54" t="s">
        <v>1</v>
      </c>
      <c r="AF142" s="55" t="s">
        <v>2</v>
      </c>
      <c r="AG142" s="49" t="s">
        <v>35</v>
      </c>
      <c r="AH142" s="52" t="s">
        <v>36</v>
      </c>
      <c r="AI142" s="51" t="s">
        <v>1</v>
      </c>
      <c r="AJ142" s="51" t="str">
        <f>AJ105</f>
        <v>t</v>
      </c>
      <c r="AK142" s="56" t="s">
        <v>37</v>
      </c>
      <c r="AL142" s="55" t="s">
        <v>8</v>
      </c>
      <c r="AM142" s="30"/>
      <c r="AN142" s="30"/>
      <c r="AO142" s="30"/>
      <c r="AP142" s="30"/>
      <c r="AQ142" s="30"/>
      <c r="AR142" s="30"/>
      <c r="AS142" s="38">
        <f t="shared" si="11"/>
        <v>-0.79166666666666863</v>
      </c>
      <c r="AT142" s="78">
        <f t="shared" si="12"/>
        <v>0.28699856112266137</v>
      </c>
      <c r="AU142" s="78" t="e" cm="1">
        <f t="array" ref="AU142">_xlfn.IFS(
    FALSE, N("Check if X1 shading is ON"),
    $AU$87&lt;&gt;"x", NA(),
    FALSE, N("Check if case is 'LEFT' and x axis value less than z score"),
    AND($AF$106 = "LEFT", $AS142 &lt; IF($AJ$106="", 0, $AJ$106)), $AT142,
    FALSE, N("Check if case is 'RIGHT' and x axis value greater than z score"),
    AND($AF$106 = "RIGHT", $AS142 &gt; IF($AJ$106="", 0, $AJ$106)), $AT142,
    FALSE, N("Check if case is 'TWO' and both directions"),
    AND(
        $AF$106 = "TWO",
        OR($AS142 &lt; -ABS($AJ$106), $AS142 &gt; ABS($AJ$107))
    ), $AT142,
    FALSE, N("Default case: Return NA()"),
    TRUE, NA()
)</f>
        <v>#N/A</v>
      </c>
      <c r="AV142" s="78" t="e" cm="1">
        <f t="array" ref="AV142">_xlfn.IFS(
    FALSE, N("Check if X1 shading is ON"),
    $AU$87&lt;&gt;"x", NA(),
    FALSE, N("Check if case is 'LEFT' and x axis value less than z score"),
    AND($AF$107 = "LEFT", $AS142 &lt; IF($AJ$107="", 0, $AJ$107)), $AT142,
    FALSE, N("Check if case is 'RIGHT' and x axis value greater than z score"),
    AND($AF$107 = "RIGHT", $AS142 &gt; IF($AJ$107="", 0, $AJ$107)), $AT142,
    FALSE, N("Default case: Return NA()"),
    TRUE, NA()
)</f>
        <v>#N/A</v>
      </c>
      <c r="AW142" s="78" t="e" cm="1">
        <f t="array" ref="AW142">_xlfn.IFS(
    FALSE, N("Check if X1 shading is ON"),
    $AW$87&lt;&gt;"x", NA(),
    FALSE, N("Check if case is 'LEFT' and x axis value less than z score"),
    AND($AF$110 = "LEFT", $AS142 &lt; IF($AJ$110="", 0, $AJ$110)), $AT142,
    FALSE, N("Check if case is 'RIGHT' and x axis value greater than z score"),
    AND($AF$110 = "RIGHT", $AS142 &gt; IF($AJ$110="", 0, $AJ$110)), $AT142,
    FALSE, N("Check if case is 'TWO' and both directions"),
    AND(
        $AF$110 = "TWO",
        OR($AS142 &lt; -ABS($AJ$110), $AS142 &gt; ABS($AJ$110))
    ), $AT142,
    FALSE, N("Default case: Return NA()"),
    TRUE, NA()
)</f>
        <v>#N/A</v>
      </c>
      <c r="AX142" s="30"/>
      <c r="AY142" s="66">
        <v>-1.1666666666666687</v>
      </c>
      <c r="AZ142" s="66">
        <v>0.13400000000000001</v>
      </c>
      <c r="BA142" s="66">
        <f t="shared" si="30"/>
        <v>0.13400000000000001</v>
      </c>
      <c r="BB142" s="66" t="str">
        <f t="shared" si="31"/>
        <v>x̅</v>
      </c>
      <c r="DA142" s="30"/>
      <c r="DB142" s="94" t="s">
        <v>71</v>
      </c>
      <c r="DC142" s="49"/>
      <c r="DD142" s="49"/>
      <c r="DE142" s="50" t="str">
        <f>IF(
    AND(
        $DE$107 &lt;&gt; "TWO",
        DM101 = "x"
    ),
    "x",
    0
)</f>
        <v>x</v>
      </c>
      <c r="DF142" s="51"/>
      <c r="DG142" s="49"/>
      <c r="DH142" s="50">
        <f>DM104</f>
        <v>0</v>
      </c>
      <c r="DI142" s="50">
        <f>DM105</f>
        <v>0</v>
      </c>
      <c r="DJ142" s="50" t="str">
        <f>DM102</f>
        <v>x</v>
      </c>
      <c r="DK142" s="52"/>
      <c r="DL142" s="30"/>
      <c r="DM142" s="30"/>
      <c r="DN142" s="30"/>
      <c r="DO142" s="30"/>
      <c r="DP142" s="30"/>
      <c r="DQ142" s="30"/>
      <c r="DR142" s="38">
        <f t="shared" si="37"/>
        <v>-0.83333333333333526</v>
      </c>
      <c r="DS142" s="78">
        <f t="shared" si="36"/>
        <v>0.27733762405258572</v>
      </c>
      <c r="DT142" s="78" t="e" cm="1">
        <f t="array" ref="DT142">_xlfn.IFS(
    FALSE, N("Check if X1 shading is ON"),
    $DT$88&lt;&gt;"x", NA(),
    FALSE, N("Check if case is 'LEFT' and x axis value less than z score"),
    AND($DE$107 = "LEFT", $DR142 &lt; IF($DI$107="", 0, $DI$107)), $DS142,
    FALSE, N("Check if case is 'RIGHT' and x axis value greater than z score"),
    AND($DE$107 = "RIGHT", $DR142 &gt; IF($DI$107="", 0, $DI$107)), $DS142,
    FALSE, N("Check if case is 'TWO' and both directions"),
    AND(
        $DE$107 = "TWO",
        OR($DR142 &lt; -ABS($DI$107), $DR142 &gt; ABS($DI$108))
    ), $DS142,
    FALSE, N("Default case: Return NA()"),
    TRUE, NA()
)</f>
        <v>#N/A</v>
      </c>
      <c r="DU142" s="78" t="e" cm="1">
        <f t="array" ref="DU142">_xlfn.IFS(
    FALSE, N("Check if X1 shading is ON"),
    $DT$88&lt;&gt;"x", NA(),
    FALSE, N("Check if case is 'LEFT' and x axis value less than z score"),
    AND($DE$108 = "LEFT", $DR142 &lt; IF($DI$108="", 0, $DI$108)), $DS142,
    FALSE, N("Check if case is 'RIGHT' and x axis value greater than z score"),
    AND($DE$108 = "RIGHT", $DR142 &gt; IF($DI$108="", 0, $DI$108)), $DS142,
    FALSE, N("Default case: Return NA()"),
    TRUE, NA()
)</f>
        <v>#N/A</v>
      </c>
      <c r="DV142" s="78" t="e" cm="1">
        <f t="array" ref="DV142">_xlfn.IFS(
    FALSE, N("Check if X1 shading is ON"),
    $DV$88&lt;&gt;"x", NA(),
    FALSE, N("Check if case is 'LEFT' and x axis value less than z score"),
    AND($DE$111 = "LEFT", $DR142 &lt; IF($DI$111="", 0, $DI$111)), $DS142,
    FALSE, N("Check if case is 'RIGHT' and x axis value greater than z score"),
    AND($DE$111 = "RIGHT", $DR142 &gt; IF($DI$111="", 0, $DI$111)), $DS142,
    FALSE, N("Check if case is 'TWO' and both directions"),
    AND(
        $DE$111 = "TWO",
        OR($DR142 &lt; -ABS($DI$111), $DR142 &gt; ABS($DI$111))
    ), $DS142,
    FALSE, N("Default case: Return NA()"),
    TRUE, NA()
)</f>
        <v>#N/A</v>
      </c>
      <c r="DW142" s="30"/>
      <c r="DX142" s="66">
        <v>-1.3333333333333357</v>
      </c>
      <c r="DY142" s="66">
        <v>0.13400000000000001</v>
      </c>
      <c r="DZ142" s="66">
        <f t="shared" si="38"/>
        <v>0.13400000000000001</v>
      </c>
      <c r="EA142" s="66" t="str">
        <f t="shared" si="39"/>
        <v>x̅</v>
      </c>
    </row>
    <row r="143" spans="27:131" ht="24" customHeight="1" x14ac:dyDescent="0.2">
      <c r="AA143"/>
      <c r="AB143" s="30"/>
      <c r="AC143" s="57" t="s">
        <v>82</v>
      </c>
      <c r="AD143" s="58" t="str">
        <f>$AE106</f>
        <v>critical value x̅</v>
      </c>
      <c r="AE143" s="59" cm="1">
        <f t="array" ref="AE143">IFERROR(
   _xlfn.IFS(
       FALSE, N("Use the value of z if it is not empty"),
       $AJ106&lt;&gt;"", $AJ106,
       FALSE, N("Calculate (x - μ) / σ if μ, σ, and x are numbers"),
       AND(ISNUMBER($AG106), ISNUMBER($AH106), ISNUMBER($AI106)), ($AI106 - $AG106) / $AH106,
       FALSE, N("Fallback to 0 if no conditions are met"),
       TRUE, 0
   ),
   NA()
)</f>
        <v>-2.0452296421327048</v>
      </c>
      <c r="AF143" s="59" cm="1">
        <f t="array" ref="AF143">IFERROR(
   _xlfn.IFS(
       $AF$141&lt;&gt;"x", NA(),
       $AJ106&lt;&gt;"", MAX(1.1*_xlfn.NORM.S.DIST($AJ106, FALSE), 0.2)
   ),
   NA()
)</f>
        <v>0.2</v>
      </c>
      <c r="AG143" s="60" t="str" cm="1">
        <f t="array" ref="AG143">_xlfn.IFS(
            $AF106="RIGHT", " &gt; ",
            $AF106="LEFT", " &lt; "
        )</f>
        <v xml:space="preserve"> &lt; </v>
      </c>
      <c r="AH143" s="60" t="str" cm="1">
        <f t="array" ref="AH143">_xlfn.IFS(
            $AF106="RIGHT", "⟶",
            $AF106="LEFT", "⟵",
             $AF106="TWO", "⟵  ⟶",
            TRUE, "⟵ ? ⟶"
        )</f>
        <v>⟵</v>
      </c>
      <c r="AI143" s="61" t="str">
        <f>IF(
    AND($AI$141="x", $AI106&lt;&gt;""),
    $AI$96 &amp; AG143 &amp;
    TEXT(
        $AI106,
        IF(
            AN110 = 0,
            "#,##0",
            "#,##0." &amp; REPT("0", AN110)
        )
    ),
   ""
)</f>
        <v/>
      </c>
      <c r="AJ143" s="60" t="str">
        <f>IF(
    AND($AJ$141="x", $AJ106&lt;&gt;""),
    "  "&amp;$AJ$142 &amp; AG143 &amp; TEXT($AJ106, "0.00"),
   ""
)</f>
        <v/>
      </c>
      <c r="AK143" s="60" t="str">
        <f>IF(
       AND($AK$141="x",$AK106&lt;&gt;""),
        " = "&amp;TEXT($AK106,"#0.0%"),
        ""
)</f>
        <v xml:space="preserve"> = 2.5%</v>
      </c>
      <c r="AL143" s="62" t="str">
        <f>IF($AF106="LEFT",AH143&amp;" "&amp;AD143,AD143&amp;" "&amp;AH143) &amp; CHAR(10) &amp;
"P( " &amp; AI143 &amp; AJ143 &amp; " )" &amp; AK143</f>
        <v>⟵ critical value x̅
P(  ) = 2.5%</v>
      </c>
      <c r="AM143" s="30"/>
      <c r="AN143" s="30"/>
      <c r="AO143" s="30"/>
      <c r="AP143" s="30"/>
      <c r="AQ143" s="30"/>
      <c r="AR143" s="30"/>
      <c r="AS143" s="38">
        <f t="shared" si="11"/>
        <v>-0.750000000000002</v>
      </c>
      <c r="AT143" s="78">
        <f t="shared" si="12"/>
        <v>0.29649644192968583</v>
      </c>
      <c r="AU143" s="78" t="e" cm="1">
        <f t="array" ref="AU143">_xlfn.IFS(
    FALSE, N("Check if X1 shading is ON"),
    $AU$87&lt;&gt;"x", NA(),
    FALSE, N("Check if case is 'LEFT' and x axis value less than z score"),
    AND($AF$106 = "LEFT", $AS143 &lt; IF($AJ$106="", 0, $AJ$106)), $AT143,
    FALSE, N("Check if case is 'RIGHT' and x axis value greater than z score"),
    AND($AF$106 = "RIGHT", $AS143 &gt; IF($AJ$106="", 0, $AJ$106)), $AT143,
    FALSE, N("Check if case is 'TWO' and both directions"),
    AND(
        $AF$106 = "TWO",
        OR($AS143 &lt; -ABS($AJ$106), $AS143 &gt; ABS($AJ$107))
    ), $AT143,
    FALSE, N("Default case: Return NA()"),
    TRUE, NA()
)</f>
        <v>#N/A</v>
      </c>
      <c r="AV143" s="78" t="e" cm="1">
        <f t="array" ref="AV143">_xlfn.IFS(
    FALSE, N("Check if X1 shading is ON"),
    $AU$87&lt;&gt;"x", NA(),
    FALSE, N("Check if case is 'LEFT' and x axis value less than z score"),
    AND($AF$107 = "LEFT", $AS143 &lt; IF($AJ$107="", 0, $AJ$107)), $AT143,
    FALSE, N("Check if case is 'RIGHT' and x axis value greater than z score"),
    AND($AF$107 = "RIGHT", $AS143 &gt; IF($AJ$107="", 0, $AJ$107)), $AT143,
    FALSE, N("Default case: Return NA()"),
    TRUE, NA()
)</f>
        <v>#N/A</v>
      </c>
      <c r="AW143" s="78" t="e" cm="1">
        <f t="array" ref="AW143">_xlfn.IFS(
    FALSE, N("Check if X1 shading is ON"),
    $AW$87&lt;&gt;"x", NA(),
    FALSE, N("Check if case is 'LEFT' and x axis value less than z score"),
    AND($AF$110 = "LEFT", $AS143 &lt; IF($AJ$110="", 0, $AJ$110)), $AT143,
    FALSE, N("Check if case is 'RIGHT' and x axis value greater than z score"),
    AND($AF$110 = "RIGHT", $AS143 &gt; IF($AJ$110="", 0, $AJ$110)), $AT143,
    FALSE, N("Check if case is 'TWO' and both directions"),
    AND(
        $AF$110 = "TWO",
        OR($AS143 &lt; -ABS($AJ$110), $AS143 &gt; ABS($AJ$110))
    ), $AT143,
    FALSE, N("Default case: Return NA()"),
    TRUE, NA()
)</f>
        <v>#N/A</v>
      </c>
      <c r="AX143" s="30"/>
      <c r="AY143" s="66">
        <v>-0.83333333333333526</v>
      </c>
      <c r="AZ143" s="66">
        <v>0.13400000000000001</v>
      </c>
      <c r="BA143" s="66">
        <f t="shared" si="30"/>
        <v>0.13400000000000001</v>
      </c>
      <c r="BB143" s="66" t="str">
        <f t="shared" si="31"/>
        <v>x̅</v>
      </c>
      <c r="DA143" s="30"/>
      <c r="DB143" s="49"/>
      <c r="DC143" s="53"/>
      <c r="DD143" s="54" t="s">
        <v>1</v>
      </c>
      <c r="DE143" s="55" t="s">
        <v>2</v>
      </c>
      <c r="DF143" s="49" t="s">
        <v>35</v>
      </c>
      <c r="DG143" s="52" t="s">
        <v>36</v>
      </c>
      <c r="DH143" s="51" t="s">
        <v>1</v>
      </c>
      <c r="DI143" s="51" t="str">
        <f>DI106</f>
        <v>t</v>
      </c>
      <c r="DJ143" s="56" t="s">
        <v>37</v>
      </c>
      <c r="DK143" s="55" t="s">
        <v>8</v>
      </c>
      <c r="DL143" s="30"/>
      <c r="DM143" s="30"/>
      <c r="DN143" s="30"/>
      <c r="DO143" s="30"/>
      <c r="DP143" s="30"/>
      <c r="DQ143" s="30"/>
      <c r="DR143" s="38">
        <f t="shared" si="37"/>
        <v>-0.79166666666666863</v>
      </c>
      <c r="DS143" s="78">
        <f t="shared" si="36"/>
        <v>0.28699856112266137</v>
      </c>
      <c r="DT143" s="78" t="e" cm="1">
        <f t="array" ref="DT143">_xlfn.IFS(
    FALSE, N("Check if X1 shading is ON"),
    $DT$88&lt;&gt;"x", NA(),
    FALSE, N("Check if case is 'LEFT' and x axis value less than z score"),
    AND($DE$107 = "LEFT", $DR143 &lt; IF($DI$107="", 0, $DI$107)), $DS143,
    FALSE, N("Check if case is 'RIGHT' and x axis value greater than z score"),
    AND($DE$107 = "RIGHT", $DR143 &gt; IF($DI$107="", 0, $DI$107)), $DS143,
    FALSE, N("Check if case is 'TWO' and both directions"),
    AND(
        $DE$107 = "TWO",
        OR($DR143 &lt; -ABS($DI$107), $DR143 &gt; ABS($DI$108))
    ), $DS143,
    FALSE, N("Default case: Return NA()"),
    TRUE, NA()
)</f>
        <v>#N/A</v>
      </c>
      <c r="DU143" s="78" t="e" cm="1">
        <f t="array" ref="DU143">_xlfn.IFS(
    FALSE, N("Check if X1 shading is ON"),
    $DT$88&lt;&gt;"x", NA(),
    FALSE, N("Check if case is 'LEFT' and x axis value less than z score"),
    AND($DE$108 = "LEFT", $DR143 &lt; IF($DI$108="", 0, $DI$108)), $DS143,
    FALSE, N("Check if case is 'RIGHT' and x axis value greater than z score"),
    AND($DE$108 = "RIGHT", $DR143 &gt; IF($DI$108="", 0, $DI$108)), $DS143,
    FALSE, N("Default case: Return NA()"),
    TRUE, NA()
)</f>
        <v>#N/A</v>
      </c>
      <c r="DV143" s="78" t="e" cm="1">
        <f t="array" ref="DV143">_xlfn.IFS(
    FALSE, N("Check if X1 shading is ON"),
    $DV$88&lt;&gt;"x", NA(),
    FALSE, N("Check if case is 'LEFT' and x axis value less than z score"),
    AND($DE$111 = "LEFT", $DR143 &lt; IF($DI$111="", 0, $DI$111)), $DS143,
    FALSE, N("Check if case is 'RIGHT' and x axis value greater than z score"),
    AND($DE$111 = "RIGHT", $DR143 &gt; IF($DI$111="", 0, $DI$111)), $DS143,
    FALSE, N("Check if case is 'TWO' and both directions"),
    AND(
        $DE$111 = "TWO",
        OR($DR143 &lt; -ABS($DI$111), $DR143 &gt; ABS($DI$111))
    ), $DS143,
    FALSE, N("Default case: Return NA()"),
    TRUE, NA()
)</f>
        <v>#N/A</v>
      </c>
      <c r="DW143" s="30"/>
      <c r="DX143" s="66">
        <v>-1.1666666666666687</v>
      </c>
      <c r="DY143" s="66">
        <v>0.13400000000000001</v>
      </c>
      <c r="DZ143" s="66">
        <f t="shared" si="38"/>
        <v>0.13400000000000001</v>
      </c>
      <c r="EA143" s="66" t="str">
        <f t="shared" si="39"/>
        <v>x̅</v>
      </c>
    </row>
    <row r="144" spans="27:131" ht="24" customHeight="1" x14ac:dyDescent="0.2">
      <c r="AA144"/>
      <c r="AB144" s="30"/>
      <c r="AC144" s="57" t="s">
        <v>83</v>
      </c>
      <c r="AD144" s="58" t="str">
        <f>$AE107</f>
        <v>critical value x̅</v>
      </c>
      <c r="AE144" s="59" cm="1">
        <f t="array" ref="AE144">IFERROR(
   _xlfn.IFS(
       FALSE, N("Use the value of z if it is not empty"),
       $AJ107&lt;&gt;"", $AJ107,
       FALSE, N("Calculate (x - μ) / σ if μ, σ, and x are numbers"),
       AND(ISNUMBER($AG107), ISNUMBER($AH107), ISNUMBER($AI107)), ($AI107 - $AG107) / $AH107,
       FALSE, N("Fallback to 0 if no conditions are met"),
       TRUE, 0
   ),
   NA()
)</f>
        <v>2.0452296421327034</v>
      </c>
      <c r="AF144" s="59" cm="1">
        <f t="array" ref="AF144">IFERROR(
   _xlfn.IFS(
       $AF$141&lt;&gt;"x", NA(),
       $AJ107&lt;&gt;"", MAX(1.1*_xlfn.NORM.S.DIST($AJ107, FALSE), 0.2)
   ),
   NA()
)</f>
        <v>0.2</v>
      </c>
      <c r="AG144" s="60" t="str" cm="1">
        <f t="array" ref="AG144">_xlfn.IFS(
            $AF107="RIGHT", " &gt; ",
            $AF107="LEFT", " &lt; "
        )</f>
        <v xml:space="preserve"> &gt; </v>
      </c>
      <c r="AH144" s="60" t="str" cm="1">
        <f t="array" ref="AH144">_xlfn.IFS(
            $AF107="RIGHT", "⟶",
            $AF107="LEFT", "⟵",
             $AF107="TWO", "⟵  ⟶",
            TRUE, "⟵ ? ⟶"
        )</f>
        <v>⟶</v>
      </c>
      <c r="AI144" s="61" t="str">
        <f>IF(
    AND($AI$141="x", $AI107&lt;&gt;""),
    $AI$96 &amp; AG144 &amp;
    TEXT(
        $AI107,
        IF(
            AN110 = 0,
            "#,##0",
            "#,##0." &amp; REPT("0", AN110)
        )
    ),
   ""
)</f>
        <v/>
      </c>
      <c r="AJ144" s="60" t="str">
        <f>IF(
    AND($AJ$141="x", $AJ107&lt;&gt;""),
    "  "&amp;$AJ$142 &amp; AG144 &amp; TEXT($AJ107, "0.00"),
   ""
)</f>
        <v/>
      </c>
      <c r="AK144" s="60" t="str">
        <f>IF(
       AND($AK$141="x",$AK107&lt;&gt;""),
        " = "&amp;TEXT($AK107,"#0.0%"),
        ""
)</f>
        <v xml:space="preserve"> = 2.5%</v>
      </c>
      <c r="AL144" s="62" t="str">
        <f>IF($AF107="LEFT",AH144&amp;" "&amp;AD144,AD144&amp;" "&amp;AH144) &amp; CHAR(10) &amp;
"P( " &amp; AI144 &amp; AJ144 &amp; " )" &amp; AK144</f>
        <v>critical value x̅ ⟶
P(  ) = 2.5%</v>
      </c>
      <c r="AM144" s="30"/>
      <c r="AN144" s="30"/>
      <c r="AO144" s="30"/>
      <c r="AP144" s="30"/>
      <c r="AQ144" s="30"/>
      <c r="AR144" s="30"/>
      <c r="AS144" s="38">
        <f t="shared" si="11"/>
        <v>-0.70833333333333537</v>
      </c>
      <c r="AT144" s="78">
        <f t="shared" si="12"/>
        <v>0.30578997782694178</v>
      </c>
      <c r="AU144" s="78" t="e" cm="1">
        <f t="array" ref="AU144">_xlfn.IFS(
    FALSE, N("Check if X1 shading is ON"),
    $AU$87&lt;&gt;"x", NA(),
    FALSE, N("Check if case is 'LEFT' and x axis value less than z score"),
    AND($AF$106 = "LEFT", $AS144 &lt; IF($AJ$106="", 0, $AJ$106)), $AT144,
    FALSE, N("Check if case is 'RIGHT' and x axis value greater than z score"),
    AND($AF$106 = "RIGHT", $AS144 &gt; IF($AJ$106="", 0, $AJ$106)), $AT144,
    FALSE, N("Check if case is 'TWO' and both directions"),
    AND(
        $AF$106 = "TWO",
        OR($AS144 &lt; -ABS($AJ$106), $AS144 &gt; ABS($AJ$107))
    ), $AT144,
    FALSE, N("Default case: Return NA()"),
    TRUE, NA()
)</f>
        <v>#N/A</v>
      </c>
      <c r="AV144" s="78" t="e" cm="1">
        <f t="array" ref="AV144">_xlfn.IFS(
    FALSE, N("Check if X1 shading is ON"),
    $AU$87&lt;&gt;"x", NA(),
    FALSE, N("Check if case is 'LEFT' and x axis value less than z score"),
    AND($AF$107 = "LEFT", $AS144 &lt; IF($AJ$107="", 0, $AJ$107)), $AT144,
    FALSE, N("Check if case is 'RIGHT' and x axis value greater than z score"),
    AND($AF$107 = "RIGHT", $AS144 &gt; IF($AJ$107="", 0, $AJ$107)), $AT144,
    FALSE, N("Default case: Return NA()"),
    TRUE, NA()
)</f>
        <v>#N/A</v>
      </c>
      <c r="AW144" s="78" t="e" cm="1">
        <f t="array" ref="AW144">_xlfn.IFS(
    FALSE, N("Check if X1 shading is ON"),
    $AW$87&lt;&gt;"x", NA(),
    FALSE, N("Check if case is 'LEFT' and x axis value less than z score"),
    AND($AF$110 = "LEFT", $AS144 &lt; IF($AJ$110="", 0, $AJ$110)), $AT144,
    FALSE, N("Check if case is 'RIGHT' and x axis value greater than z score"),
    AND($AF$110 = "RIGHT", $AS144 &gt; IF($AJ$110="", 0, $AJ$110)), $AT144,
    FALSE, N("Check if case is 'TWO' and both directions"),
    AND(
        $AF$110 = "TWO",
        OR($AS144 &lt; -ABS($AJ$110), $AS144 &gt; ABS($AJ$110))
    ), $AT144,
    FALSE, N("Default case: Return NA()"),
    TRUE, NA()
)</f>
        <v>#N/A</v>
      </c>
      <c r="AX144" s="30"/>
      <c r="AY144" s="66">
        <v>-0.66666666666666874</v>
      </c>
      <c r="AZ144" s="66">
        <v>0.13400000000000001</v>
      </c>
      <c r="BA144" s="66">
        <f t="shared" si="30"/>
        <v>0.13400000000000001</v>
      </c>
      <c r="BB144" s="66" t="str">
        <f t="shared" si="31"/>
        <v>x̅</v>
      </c>
      <c r="DA144" s="30"/>
      <c r="DB144" s="57" t="s">
        <v>82</v>
      </c>
      <c r="DC144" s="58" t="str">
        <f>$DD107</f>
        <v>critical value x̅</v>
      </c>
      <c r="DD144" s="59" cm="1">
        <f t="array" ref="DD144">IFERROR(
   _xlfn.IFS(
       FALSE, N("Use the value of z if it is not empty"),
       $DI107&lt;&gt;"", $DI107,
       FALSE, N("Calculate (x - μ) / σ if μ, σ, and x are numbers"),
       AND(ISNUMBER($DF107), ISNUMBER($DG107), ISNUMBER($DH107)), ($DH107 - $DF107) / $DG107,
       FALSE, N("Fallback to 0 if no conditions are met"),
       TRUE, 0
   ),
   NA()
)</f>
        <v>-2.0452296421327048</v>
      </c>
      <c r="DE144" s="59" cm="1">
        <f t="array" ref="DE144">IFERROR(
   _xlfn.IFS(
       $DE$142&lt;&gt;"x", NA(),
       $DI107&lt;&gt;"", MAX(1.1*_xlfn.NORM.S.DIST($DI107, FALSE), 0.2)
   ),
   NA()
)</f>
        <v>0.2</v>
      </c>
      <c r="DF144" s="60" t="str" cm="1">
        <f t="array" ref="DF144">_xlfn.IFS(
            $DE107="RIGHT", " &gt; ",
            $DE107="LEFT", " &lt; "
        )</f>
        <v xml:space="preserve"> &lt; </v>
      </c>
      <c r="DG144" s="60" t="str" cm="1">
        <f t="array" ref="DG144">_xlfn.IFS(
            $DE107="RIGHT", "⟶",
            $DE107="LEFT", "⟵",
             $DE107="TWO", "⟵  ⟶",
            TRUE, "⟵ ? ⟶"
        )</f>
        <v>⟵</v>
      </c>
      <c r="DH144" s="61" t="str">
        <f>IF(
    AND($DH$142="x", $DH107&lt;&gt;""),
    $DH$97 &amp; DF144 &amp;
    TEXT(
        $DH107,
        IF(
            DM111 = 0,
            "#,##0",
            "#,##0." &amp; REPT("0", DM111)
        )
    ),
   ""
)</f>
        <v/>
      </c>
      <c r="DI144" s="60" t="str">
        <f>IF(
    AND($DI$142="x", $DI107&lt;&gt;""),
    "  "&amp;$DI$143 &amp; DF144 &amp; TEXT($DI107, "0.00"),
   ""
)</f>
        <v/>
      </c>
      <c r="DJ144" s="60" t="str">
        <f>IF(
       AND($DJ$142="x",$DJ107&lt;&gt;""),
        " = "&amp;TEXT($DJ107,"#0.0%"),
        ""
)</f>
        <v xml:space="preserve"> = 2.5%</v>
      </c>
      <c r="DK144" s="62" t="str">
        <f>IF($DE107="LEFT",DG144&amp;" "&amp;DC144,DC144&amp;" "&amp;DG144) &amp; CHAR(10) &amp;
"P( " &amp; DH144 &amp; DI144 &amp; " )" &amp; DJ144</f>
        <v>⟵ critical value x̅
P(  ) = 2.5%</v>
      </c>
      <c r="DL144" s="30"/>
      <c r="DM144" s="30"/>
      <c r="DN144" s="30"/>
      <c r="DO144" s="30"/>
      <c r="DP144" s="30"/>
      <c r="DQ144" s="30"/>
      <c r="DR144" s="38">
        <f t="shared" si="37"/>
        <v>-0.750000000000002</v>
      </c>
      <c r="DS144" s="78">
        <f t="shared" si="36"/>
        <v>0.29649644192968583</v>
      </c>
      <c r="DT144" s="78" t="e" cm="1">
        <f t="array" ref="DT144">_xlfn.IFS(
    FALSE, N("Check if X1 shading is ON"),
    $DT$88&lt;&gt;"x", NA(),
    FALSE, N("Check if case is 'LEFT' and x axis value less than z score"),
    AND($DE$107 = "LEFT", $DR144 &lt; IF($DI$107="", 0, $DI$107)), $DS144,
    FALSE, N("Check if case is 'RIGHT' and x axis value greater than z score"),
    AND($DE$107 = "RIGHT", $DR144 &gt; IF($DI$107="", 0, $DI$107)), $DS144,
    FALSE, N("Check if case is 'TWO' and both directions"),
    AND(
        $DE$107 = "TWO",
        OR($DR144 &lt; -ABS($DI$107), $DR144 &gt; ABS($DI$108))
    ), $DS144,
    FALSE, N("Default case: Return NA()"),
    TRUE, NA()
)</f>
        <v>#N/A</v>
      </c>
      <c r="DU144" s="78" t="e" cm="1">
        <f t="array" ref="DU144">_xlfn.IFS(
    FALSE, N("Check if X1 shading is ON"),
    $DT$88&lt;&gt;"x", NA(),
    FALSE, N("Check if case is 'LEFT' and x axis value less than z score"),
    AND($DE$108 = "LEFT", $DR144 &lt; IF($DI$108="", 0, $DI$108)), $DS144,
    FALSE, N("Check if case is 'RIGHT' and x axis value greater than z score"),
    AND($DE$108 = "RIGHT", $DR144 &gt; IF($DI$108="", 0, $DI$108)), $DS144,
    FALSE, N("Default case: Return NA()"),
    TRUE, NA()
)</f>
        <v>#N/A</v>
      </c>
      <c r="DV144" s="78" t="e" cm="1">
        <f t="array" ref="DV144">_xlfn.IFS(
    FALSE, N("Check if X1 shading is ON"),
    $DV$88&lt;&gt;"x", NA(),
    FALSE, N("Check if case is 'LEFT' and x axis value less than z score"),
    AND($DE$111 = "LEFT", $DR144 &lt; IF($DI$111="", 0, $DI$111)), $DS144,
    FALSE, N("Check if case is 'RIGHT' and x axis value greater than z score"),
    AND($DE$111 = "RIGHT", $DR144 &gt; IF($DI$111="", 0, $DI$111)), $DS144,
    FALSE, N("Check if case is 'TWO' and both directions"),
    AND(
        $DE$111 = "TWO",
        OR($DR144 &lt; -ABS($DI$111), $DR144 &gt; ABS($DI$111))
    ), $DS144,
    FALSE, N("Default case: Return NA()"),
    TRUE, NA()
)</f>
        <v>#N/A</v>
      </c>
      <c r="DW144" s="30"/>
      <c r="DX144" s="66">
        <v>-0.83333333333333526</v>
      </c>
      <c r="DY144" s="66">
        <v>0.13400000000000001</v>
      </c>
      <c r="DZ144" s="66">
        <f t="shared" si="38"/>
        <v>0.13400000000000001</v>
      </c>
      <c r="EA144" s="66" t="str">
        <f t="shared" si="39"/>
        <v>x̅</v>
      </c>
    </row>
    <row r="145" spans="27:131" ht="51" x14ac:dyDescent="0.2">
      <c r="AA145"/>
      <c r="AB145" s="30"/>
      <c r="AC145" s="26"/>
      <c r="AD145" s="26"/>
      <c r="AE145" s="26"/>
      <c r="AF145" s="26"/>
      <c r="AG145" s="37"/>
      <c r="AH145" s="37"/>
      <c r="AI145" s="37"/>
      <c r="AJ145" s="38"/>
      <c r="AK145" s="39"/>
      <c r="AL145" s="30"/>
      <c r="AM145" s="30"/>
      <c r="AN145" s="30"/>
      <c r="AO145" s="30"/>
      <c r="AP145" s="30"/>
      <c r="AQ145" s="30"/>
      <c r="AR145" s="30"/>
      <c r="AS145" s="38">
        <f t="shared" si="11"/>
        <v>-0.66666666666666874</v>
      </c>
      <c r="AT145" s="78">
        <f t="shared" si="12"/>
        <v>0.31483745260416718</v>
      </c>
      <c r="AU145" s="78" t="e" cm="1">
        <f t="array" ref="AU145">_xlfn.IFS(
    FALSE, N("Check if X1 shading is ON"),
    $AU$87&lt;&gt;"x", NA(),
    FALSE, N("Check if case is 'LEFT' and x axis value less than z score"),
    AND($AF$106 = "LEFT", $AS145 &lt; IF($AJ$106="", 0, $AJ$106)), $AT145,
    FALSE, N("Check if case is 'RIGHT' and x axis value greater than z score"),
    AND($AF$106 = "RIGHT", $AS145 &gt; IF($AJ$106="", 0, $AJ$106)), $AT145,
    FALSE, N("Check if case is 'TWO' and both directions"),
    AND(
        $AF$106 = "TWO",
        OR($AS145 &lt; -ABS($AJ$106), $AS145 &gt; ABS($AJ$107))
    ), $AT145,
    FALSE, N("Default case: Return NA()"),
    TRUE, NA()
)</f>
        <v>#N/A</v>
      </c>
      <c r="AV145" s="78" t="e" cm="1">
        <f t="array" ref="AV145">_xlfn.IFS(
    FALSE, N("Check if X1 shading is ON"),
    $AU$87&lt;&gt;"x", NA(),
    FALSE, N("Check if case is 'LEFT' and x axis value less than z score"),
    AND($AF$107 = "LEFT", $AS145 &lt; IF($AJ$107="", 0, $AJ$107)), $AT145,
    FALSE, N("Check if case is 'RIGHT' and x axis value greater than z score"),
    AND($AF$107 = "RIGHT", $AS145 &gt; IF($AJ$107="", 0, $AJ$107)), $AT145,
    FALSE, N("Default case: Return NA()"),
    TRUE, NA()
)</f>
        <v>#N/A</v>
      </c>
      <c r="AW145" s="78" t="e" cm="1">
        <f t="array" ref="AW145">_xlfn.IFS(
    FALSE, N("Check if X1 shading is ON"),
    $AW$87&lt;&gt;"x", NA(),
    FALSE, N("Check if case is 'LEFT' and x axis value less than z score"),
    AND($AF$110 = "LEFT", $AS145 &lt; IF($AJ$110="", 0, $AJ$110)), $AT145,
    FALSE, N("Check if case is 'RIGHT' and x axis value greater than z score"),
    AND($AF$110 = "RIGHT", $AS145 &gt; IF($AJ$110="", 0, $AJ$110)), $AT145,
    FALSE, N("Check if case is 'TWO' and both directions"),
    AND(
        $AF$110 = "TWO",
        OR($AS145 &lt; -ABS($AJ$110), $AS145 &gt; ABS($AJ$110))
    ), $AT145,
    FALSE, N("Default case: Return NA()"),
    TRUE, NA()
)</f>
        <v>#N/A</v>
      </c>
      <c r="AX145" s="30"/>
      <c r="AY145" s="66">
        <v>-0.50000000000000222</v>
      </c>
      <c r="AZ145" s="66">
        <v>0.13400000000000001</v>
      </c>
      <c r="BA145" s="66">
        <f t="shared" si="30"/>
        <v>0.13400000000000001</v>
      </c>
      <c r="BB145" s="66" t="str">
        <f t="shared" si="31"/>
        <v>x̅</v>
      </c>
      <c r="DA145" s="30"/>
      <c r="DB145" s="57" t="s">
        <v>83</v>
      </c>
      <c r="DC145" s="58" t="str">
        <f>$DD108</f>
        <v>critical value x̅</v>
      </c>
      <c r="DD145" s="59" cm="1">
        <f t="array" ref="DD145">IFERROR(
   _xlfn.IFS(
       FALSE, N("Use the value of z if it is not empty"),
       $DI108&lt;&gt;"", $DI108,
       FALSE, N("Calculate (x - μ) / σ if μ, σ, and x are numbers"),
       AND(ISNUMBER($DF108), ISNUMBER($DG108), ISNUMBER($DH108)), ($DH108 - $DF108) / $DG108,
       FALSE, N("Fallback to 0 if no conditions are met"),
       TRUE, 0
   ),
   NA()
)</f>
        <v>2.0452296421327034</v>
      </c>
      <c r="DE145" s="59" cm="1">
        <f t="array" ref="DE145">IFERROR(
   _xlfn.IFS(
       $DE$142&lt;&gt;"x", NA(),
       $DI108&lt;&gt;"", MAX(1.1*_xlfn.NORM.S.DIST($DI108, FALSE), 0.2)
   ),
   NA()
)</f>
        <v>0.2</v>
      </c>
      <c r="DF145" s="60" t="str" cm="1">
        <f t="array" ref="DF145">_xlfn.IFS(
            $DE108="RIGHT", " &gt; ",
            $DE108="LEFT", " &lt; "
        )</f>
        <v xml:space="preserve"> &gt; </v>
      </c>
      <c r="DG145" s="60" t="str" cm="1">
        <f t="array" ref="DG145">_xlfn.IFS(
            $DE108="RIGHT", "⟶",
            $DE108="LEFT", "⟵",
             $DE108="TWO", "⟵  ⟶",
            TRUE, "⟵ ? ⟶"
        )</f>
        <v>⟶</v>
      </c>
      <c r="DH145" s="61" t="str">
        <f>IF(
    AND($DH$142="x", $DH108&lt;&gt;""),
    $DH$97 &amp; DF145 &amp;
    TEXT(
        $DH108,
        IF(
            DM111 = 0,
            "#,##0",
            "#,##0." &amp; REPT("0", DM111)
        )
    ),
   ""
)</f>
        <v/>
      </c>
      <c r="DI145" s="60" t="str">
        <f>IF(
    AND($DI$142="x", $DI108&lt;&gt;""),
    "  "&amp;$DI$143 &amp; DF145 &amp; TEXT($DI108, "0.00"),
   ""
)</f>
        <v/>
      </c>
      <c r="DJ145" s="60" t="str">
        <f>IF(
       AND($DJ$142="x",$DJ108&lt;&gt;""),
        " = "&amp;TEXT($DJ108,"#0.0%"),
        ""
)</f>
        <v xml:space="preserve"> = 2.5%</v>
      </c>
      <c r="DK145" s="62" t="str">
        <f>IF($DE108="LEFT",DG145&amp;" "&amp;DC145,DC145&amp;" "&amp;DG145) &amp; CHAR(10) &amp;
"P( " &amp; DH145 &amp; DI145 &amp; " )" &amp; DJ145</f>
        <v>critical value x̅ ⟶
P(  ) = 2.5%</v>
      </c>
      <c r="DL145" s="30"/>
      <c r="DM145" s="30"/>
      <c r="DN145" s="30"/>
      <c r="DO145" s="30"/>
      <c r="DP145" s="30"/>
      <c r="DQ145" s="30"/>
      <c r="DR145" s="38">
        <f t="shared" si="37"/>
        <v>-0.70833333333333537</v>
      </c>
      <c r="DS145" s="78">
        <f t="shared" si="36"/>
        <v>0.30578997782694178</v>
      </c>
      <c r="DT145" s="78" t="e" cm="1">
        <f t="array" ref="DT145">_xlfn.IFS(
    FALSE, N("Check if X1 shading is ON"),
    $DT$88&lt;&gt;"x", NA(),
    FALSE, N("Check if case is 'LEFT' and x axis value less than z score"),
    AND($DE$107 = "LEFT", $DR145 &lt; IF($DI$107="", 0, $DI$107)), $DS145,
    FALSE, N("Check if case is 'RIGHT' and x axis value greater than z score"),
    AND($DE$107 = "RIGHT", $DR145 &gt; IF($DI$107="", 0, $DI$107)), $DS145,
    FALSE, N("Check if case is 'TWO' and both directions"),
    AND(
        $DE$107 = "TWO",
        OR($DR145 &lt; -ABS($DI$107), $DR145 &gt; ABS($DI$108))
    ), $DS145,
    FALSE, N("Default case: Return NA()"),
    TRUE, NA()
)</f>
        <v>#N/A</v>
      </c>
      <c r="DU145" s="78" t="e" cm="1">
        <f t="array" ref="DU145">_xlfn.IFS(
    FALSE, N("Check if X1 shading is ON"),
    $DT$88&lt;&gt;"x", NA(),
    FALSE, N("Check if case is 'LEFT' and x axis value less than z score"),
    AND($DE$108 = "LEFT", $DR145 &lt; IF($DI$108="", 0, $DI$108)), $DS145,
    FALSE, N("Check if case is 'RIGHT' and x axis value greater than z score"),
    AND($DE$108 = "RIGHT", $DR145 &gt; IF($DI$108="", 0, $DI$108)), $DS145,
    FALSE, N("Default case: Return NA()"),
    TRUE, NA()
)</f>
        <v>#N/A</v>
      </c>
      <c r="DV145" s="78" t="e" cm="1">
        <f t="array" ref="DV145">_xlfn.IFS(
    FALSE, N("Check if X1 shading is ON"),
    $DV$88&lt;&gt;"x", NA(),
    FALSE, N("Check if case is 'LEFT' and x axis value less than z score"),
    AND($DE$111 = "LEFT", $DR145 &lt; IF($DI$111="", 0, $DI$111)), $DS145,
    FALSE, N("Check if case is 'RIGHT' and x axis value greater than z score"),
    AND($DE$111 = "RIGHT", $DR145 &gt; IF($DI$111="", 0, $DI$111)), $DS145,
    FALSE, N("Check if case is 'TWO' and both directions"),
    AND(
        $DE$111 = "TWO",
        OR($DR145 &lt; -ABS($DI$111), $DR145 &gt; ABS($DI$111))
    ), $DS145,
    FALSE, N("Default case: Return NA()"),
    TRUE, NA()
)</f>
        <v>#N/A</v>
      </c>
      <c r="DW145" s="30"/>
      <c r="DX145" s="66">
        <v>-0.66666666666666874</v>
      </c>
      <c r="DY145" s="66">
        <v>0.13400000000000001</v>
      </c>
      <c r="DZ145" s="66">
        <f t="shared" si="38"/>
        <v>0.13400000000000001</v>
      </c>
      <c r="EA145" s="66" t="str">
        <f t="shared" si="39"/>
        <v>x̅</v>
      </c>
    </row>
    <row r="146" spans="27:131" ht="16" x14ac:dyDescent="0.2">
      <c r="AA146"/>
      <c r="AB146" s="30"/>
      <c r="AC146" s="68" t="s">
        <v>70</v>
      </c>
      <c r="AD146" s="26"/>
      <c r="AE146" s="26"/>
      <c r="AF146" s="32" t="str">
        <f>AN100</f>
        <v>x</v>
      </c>
      <c r="AG146" s="37"/>
      <c r="AH146" s="37"/>
      <c r="AI146" s="32">
        <f>AN103</f>
        <v>0</v>
      </c>
      <c r="AJ146" s="32">
        <f>AN104</f>
        <v>0</v>
      </c>
      <c r="AK146" s="32" t="str">
        <f>AN101</f>
        <v>x</v>
      </c>
      <c r="AL146" s="30"/>
      <c r="AM146" s="30"/>
      <c r="AN146" s="30"/>
      <c r="AO146" s="30"/>
      <c r="AP146" s="30"/>
      <c r="AQ146" s="30"/>
      <c r="AR146" s="30"/>
      <c r="AS146" s="38">
        <f t="shared" si="11"/>
        <v>-0.62500000000000211</v>
      </c>
      <c r="AT146" s="78">
        <f t="shared" si="12"/>
        <v>0.3235970350629464</v>
      </c>
      <c r="AU146" s="78" t="e" cm="1">
        <f t="array" ref="AU146">_xlfn.IFS(
    FALSE, N("Check if X1 shading is ON"),
    $AU$87&lt;&gt;"x", NA(),
    FALSE, N("Check if case is 'LEFT' and x axis value less than z score"),
    AND($AF$106 = "LEFT", $AS146 &lt; IF($AJ$106="", 0, $AJ$106)), $AT146,
    FALSE, N("Check if case is 'RIGHT' and x axis value greater than z score"),
    AND($AF$106 = "RIGHT", $AS146 &gt; IF($AJ$106="", 0, $AJ$106)), $AT146,
    FALSE, N("Check if case is 'TWO' and both directions"),
    AND(
        $AF$106 = "TWO",
        OR($AS146 &lt; -ABS($AJ$106), $AS146 &gt; ABS($AJ$107))
    ), $AT146,
    FALSE, N("Default case: Return NA()"),
    TRUE, NA()
)</f>
        <v>#N/A</v>
      </c>
      <c r="AV146" s="78" t="e" cm="1">
        <f t="array" ref="AV146">_xlfn.IFS(
    FALSE, N("Check if X1 shading is ON"),
    $AU$87&lt;&gt;"x", NA(),
    FALSE, N("Check if case is 'LEFT' and x axis value less than z score"),
    AND($AF$107 = "LEFT", $AS146 &lt; IF($AJ$107="", 0, $AJ$107)), $AT146,
    FALSE, N("Check if case is 'RIGHT' and x axis value greater than z score"),
    AND($AF$107 = "RIGHT", $AS146 &gt; IF($AJ$107="", 0, $AJ$107)), $AT146,
    FALSE, N("Default case: Return NA()"),
    TRUE, NA()
)</f>
        <v>#N/A</v>
      </c>
      <c r="AW146" s="78" t="e" cm="1">
        <f t="array" ref="AW146">_xlfn.IFS(
    FALSE, N("Check if X1 shading is ON"),
    $AW$87&lt;&gt;"x", NA(),
    FALSE, N("Check if case is 'LEFT' and x axis value less than z score"),
    AND($AF$110 = "LEFT", $AS146 &lt; IF($AJ$110="", 0, $AJ$110)), $AT146,
    FALSE, N("Check if case is 'RIGHT' and x axis value greater than z score"),
    AND($AF$110 = "RIGHT", $AS146 &gt; IF($AJ$110="", 0, $AJ$110)), $AT146,
    FALSE, N("Check if case is 'TWO' and both directions"),
    AND(
        $AF$110 = "TWO",
        OR($AS146 &lt; -ABS($AJ$110), $AS146 &gt; ABS($AJ$110))
    ), $AT146,
    FALSE, N("Default case: Return NA()"),
    TRUE, NA()
)</f>
        <v>#N/A</v>
      </c>
      <c r="AX146" s="30"/>
      <c r="AY146" s="66">
        <v>-0.33333333333333548</v>
      </c>
      <c r="AZ146" s="66">
        <v>0.13400000000000001</v>
      </c>
      <c r="BA146" s="66">
        <f t="shared" si="30"/>
        <v>0.13400000000000001</v>
      </c>
      <c r="BB146" s="66" t="str">
        <f t="shared" si="31"/>
        <v>x̅</v>
      </c>
      <c r="DA146" s="30"/>
      <c r="DB146" s="26"/>
      <c r="DC146" s="26"/>
      <c r="DD146" s="26"/>
      <c r="DE146" s="26"/>
      <c r="DF146" s="37"/>
      <c r="DG146" s="37"/>
      <c r="DH146" s="37"/>
      <c r="DI146" s="38"/>
      <c r="DJ146" s="39"/>
      <c r="DK146" s="30"/>
      <c r="DL146" s="30"/>
      <c r="DM146" s="30"/>
      <c r="DN146" s="30"/>
      <c r="DO146" s="30"/>
      <c r="DP146" s="30"/>
      <c r="DQ146" s="30"/>
      <c r="DR146" s="38">
        <f t="shared" si="37"/>
        <v>-0.66666666666666874</v>
      </c>
      <c r="DS146" s="78">
        <f t="shared" si="36"/>
        <v>0.31483745260416718</v>
      </c>
      <c r="DT146" s="78" t="e" cm="1">
        <f t="array" ref="DT146">_xlfn.IFS(
    FALSE, N("Check if X1 shading is ON"),
    $DT$88&lt;&gt;"x", NA(),
    FALSE, N("Check if case is 'LEFT' and x axis value less than z score"),
    AND($DE$107 = "LEFT", $DR146 &lt; IF($DI$107="", 0, $DI$107)), $DS146,
    FALSE, N("Check if case is 'RIGHT' and x axis value greater than z score"),
    AND($DE$107 = "RIGHT", $DR146 &gt; IF($DI$107="", 0, $DI$107)), $DS146,
    FALSE, N("Check if case is 'TWO' and both directions"),
    AND(
        $DE$107 = "TWO",
        OR($DR146 &lt; -ABS($DI$107), $DR146 &gt; ABS($DI$108))
    ), $DS146,
    FALSE, N("Default case: Return NA()"),
    TRUE, NA()
)</f>
        <v>#N/A</v>
      </c>
      <c r="DU146" s="78" t="e" cm="1">
        <f t="array" ref="DU146">_xlfn.IFS(
    FALSE, N("Check if X1 shading is ON"),
    $DT$88&lt;&gt;"x", NA(),
    FALSE, N("Check if case is 'LEFT' and x axis value less than z score"),
    AND($DE$108 = "LEFT", $DR146 &lt; IF($DI$108="", 0, $DI$108)), $DS146,
    FALSE, N("Check if case is 'RIGHT' and x axis value greater than z score"),
    AND($DE$108 = "RIGHT", $DR146 &gt; IF($DI$108="", 0, $DI$108)), $DS146,
    FALSE, N("Default case: Return NA()"),
    TRUE, NA()
)</f>
        <v>#N/A</v>
      </c>
      <c r="DV146" s="78" t="e" cm="1">
        <f t="array" ref="DV146">_xlfn.IFS(
    FALSE, N("Check if X1 shading is ON"),
    $DV$88&lt;&gt;"x", NA(),
    FALSE, N("Check if case is 'LEFT' and x axis value less than z score"),
    AND($DE$111 = "LEFT", $DR146 &lt; IF($DI$111="", 0, $DI$111)), $DS146,
    FALSE, N("Check if case is 'RIGHT' and x axis value greater than z score"),
    AND($DE$111 = "RIGHT", $DR146 &gt; IF($DI$111="", 0, $DI$111)), $DS146,
    FALSE, N("Check if case is 'TWO' and both directions"),
    AND(
        $DE$111 = "TWO",
        OR($DR146 &lt; -ABS($DI$111), $DR146 &gt; ABS($DI$111))
    ), $DS146,
    FALSE, N("Default case: Return NA()"),
    TRUE, NA()
)</f>
        <v>#N/A</v>
      </c>
      <c r="DW146" s="30"/>
      <c r="DX146" s="66">
        <v>-0.50000000000000222</v>
      </c>
      <c r="DY146" s="66">
        <v>0.13400000000000001</v>
      </c>
      <c r="DZ146" s="66">
        <f t="shared" si="38"/>
        <v>0.13400000000000001</v>
      </c>
      <c r="EA146" s="66" t="str">
        <f t="shared" si="39"/>
        <v>x̅</v>
      </c>
    </row>
    <row r="147" spans="27:131" ht="16" x14ac:dyDescent="0.2">
      <c r="AA147"/>
      <c r="AB147" s="30"/>
      <c r="AC147" s="26"/>
      <c r="AD147" s="26"/>
      <c r="AE147" s="54" t="s">
        <v>1</v>
      </c>
      <c r="AF147" s="55" t="s">
        <v>2</v>
      </c>
      <c r="AG147" s="49" t="s">
        <v>35</v>
      </c>
      <c r="AH147" s="52" t="s">
        <v>36</v>
      </c>
      <c r="AI147" s="51" t="s">
        <v>1</v>
      </c>
      <c r="AJ147" s="51" t="str">
        <f>AJ142</f>
        <v>t</v>
      </c>
      <c r="AK147" s="56" t="s">
        <v>37</v>
      </c>
      <c r="AL147" s="35" t="s">
        <v>8</v>
      </c>
      <c r="AM147" s="30"/>
      <c r="AN147" s="30"/>
      <c r="AO147" s="30"/>
      <c r="AP147" s="30"/>
      <c r="AQ147" s="30"/>
      <c r="AR147" s="30"/>
      <c r="AS147" s="38">
        <f t="shared" si="11"/>
        <v>-0.58333333333333548</v>
      </c>
      <c r="AT147" s="78">
        <f t="shared" si="12"/>
        <v>0.33202710550851261</v>
      </c>
      <c r="AU147" s="78" t="e" cm="1">
        <f t="array" ref="AU147">_xlfn.IFS(
    FALSE, N("Check if X1 shading is ON"),
    $AU$87&lt;&gt;"x", NA(),
    FALSE, N("Check if case is 'LEFT' and x axis value less than z score"),
    AND($AF$106 = "LEFT", $AS147 &lt; IF($AJ$106="", 0, $AJ$106)), $AT147,
    FALSE, N("Check if case is 'RIGHT' and x axis value greater than z score"),
    AND($AF$106 = "RIGHT", $AS147 &gt; IF($AJ$106="", 0, $AJ$106)), $AT147,
    FALSE, N("Check if case is 'TWO' and both directions"),
    AND(
        $AF$106 = "TWO",
        OR($AS147 &lt; -ABS($AJ$106), $AS147 &gt; ABS($AJ$107))
    ), $AT147,
    FALSE, N("Default case: Return NA()"),
    TRUE, NA()
)</f>
        <v>#N/A</v>
      </c>
      <c r="AV147" s="78" t="e" cm="1">
        <f t="array" ref="AV147">_xlfn.IFS(
    FALSE, N("Check if X1 shading is ON"),
    $AU$87&lt;&gt;"x", NA(),
    FALSE, N("Check if case is 'LEFT' and x axis value less than z score"),
    AND($AF$107 = "LEFT", $AS147 &lt; IF($AJ$107="", 0, $AJ$107)), $AT147,
    FALSE, N("Check if case is 'RIGHT' and x axis value greater than z score"),
    AND($AF$107 = "RIGHT", $AS147 &gt; IF($AJ$107="", 0, $AJ$107)), $AT147,
    FALSE, N("Default case: Return NA()"),
    TRUE, NA()
)</f>
        <v>#N/A</v>
      </c>
      <c r="AW147" s="78" t="e" cm="1">
        <f t="array" ref="AW147">_xlfn.IFS(
    FALSE, N("Check if X1 shading is ON"),
    $AW$87&lt;&gt;"x", NA(),
    FALSE, N("Check if case is 'LEFT' and x axis value less than z score"),
    AND($AF$110 = "LEFT", $AS147 &lt; IF($AJ$110="", 0, $AJ$110)), $AT147,
    FALSE, N("Check if case is 'RIGHT' and x axis value greater than z score"),
    AND($AF$110 = "RIGHT", $AS147 &gt; IF($AJ$110="", 0, $AJ$110)), $AT147,
    FALSE, N("Check if case is 'TWO' and both directions"),
    AND(
        $AF$110 = "TWO",
        OR($AS147 &lt; -ABS($AJ$110), $AS147 &gt; ABS($AJ$110))
    ), $AT147,
    FALSE, N("Default case: Return NA()"),
    TRUE, NA()
)</f>
        <v>#N/A</v>
      </c>
      <c r="AX147" s="30"/>
      <c r="AY147" s="66">
        <v>-0.16666666666666879</v>
      </c>
      <c r="AZ147" s="66">
        <v>0.13400000000000001</v>
      </c>
      <c r="BA147" s="66">
        <f t="shared" si="30"/>
        <v>0.13400000000000001</v>
      </c>
      <c r="BB147" s="66" t="str">
        <f t="shared" si="31"/>
        <v>x̅</v>
      </c>
      <c r="DA147" s="30"/>
      <c r="DB147" s="68" t="s">
        <v>70</v>
      </c>
      <c r="DC147" s="26"/>
      <c r="DD147" s="26"/>
      <c r="DE147" s="32" t="str">
        <f>DM101</f>
        <v>x</v>
      </c>
      <c r="DF147" s="37"/>
      <c r="DG147" s="37"/>
      <c r="DH147" s="32">
        <f>DM104</f>
        <v>0</v>
      </c>
      <c r="DI147" s="32">
        <f>DM105</f>
        <v>0</v>
      </c>
      <c r="DJ147" s="32" t="str">
        <f>DM102</f>
        <v>x</v>
      </c>
      <c r="DK147" s="30"/>
      <c r="DL147" s="30"/>
      <c r="DM147" s="30"/>
      <c r="DN147" s="30"/>
      <c r="DO147" s="30"/>
      <c r="DP147" s="30"/>
      <c r="DQ147" s="30"/>
      <c r="DR147" s="38">
        <f t="shared" si="37"/>
        <v>-0.62500000000000211</v>
      </c>
      <c r="DS147" s="78">
        <f t="shared" si="36"/>
        <v>0.3235970350629464</v>
      </c>
      <c r="DT147" s="78" t="e" cm="1">
        <f t="array" ref="DT147">_xlfn.IFS(
    FALSE, N("Check if X1 shading is ON"),
    $DT$88&lt;&gt;"x", NA(),
    FALSE, N("Check if case is 'LEFT' and x axis value less than z score"),
    AND($DE$107 = "LEFT", $DR147 &lt; IF($DI$107="", 0, $DI$107)), $DS147,
    FALSE, N("Check if case is 'RIGHT' and x axis value greater than z score"),
    AND($DE$107 = "RIGHT", $DR147 &gt; IF($DI$107="", 0, $DI$107)), $DS147,
    FALSE, N("Check if case is 'TWO' and both directions"),
    AND(
        $DE$107 = "TWO",
        OR($DR147 &lt; -ABS($DI$107), $DR147 &gt; ABS($DI$108))
    ), $DS147,
    FALSE, N("Default case: Return NA()"),
    TRUE, NA()
)</f>
        <v>#N/A</v>
      </c>
      <c r="DU147" s="78" t="e" cm="1">
        <f t="array" ref="DU147">_xlfn.IFS(
    FALSE, N("Check if X1 shading is ON"),
    $DT$88&lt;&gt;"x", NA(),
    FALSE, N("Check if case is 'LEFT' and x axis value less than z score"),
    AND($DE$108 = "LEFT", $DR147 &lt; IF($DI$108="", 0, $DI$108)), $DS147,
    FALSE, N("Check if case is 'RIGHT' and x axis value greater than z score"),
    AND($DE$108 = "RIGHT", $DR147 &gt; IF($DI$108="", 0, $DI$108)), $DS147,
    FALSE, N("Default case: Return NA()"),
    TRUE, NA()
)</f>
        <v>#N/A</v>
      </c>
      <c r="DV147" s="78" t="e" cm="1">
        <f t="array" ref="DV147">_xlfn.IFS(
    FALSE, N("Check if X1 shading is ON"),
    $DV$88&lt;&gt;"x", NA(),
    FALSE, N("Check if case is 'LEFT' and x axis value less than z score"),
    AND($DE$111 = "LEFT", $DR147 &lt; IF($DI$111="", 0, $DI$111)), $DS147,
    FALSE, N("Check if case is 'RIGHT' and x axis value greater than z score"),
    AND($DE$111 = "RIGHT", $DR147 &gt; IF($DI$111="", 0, $DI$111)), $DS147,
    FALSE, N("Check if case is 'TWO' and both directions"),
    AND(
        $DE$111 = "TWO",
        OR($DR147 &lt; -ABS($DI$111), $DR147 &gt; ABS($DI$111))
    ), $DS147,
    FALSE, N("Default case: Return NA()"),
    TRUE, NA()
)</f>
        <v>#N/A</v>
      </c>
      <c r="DW147" s="30"/>
      <c r="DX147" s="66">
        <v>-0.33333333333333548</v>
      </c>
      <c r="DY147" s="66">
        <v>0.13400000000000001</v>
      </c>
      <c r="DZ147" s="66">
        <f t="shared" si="38"/>
        <v>0.13400000000000001</v>
      </c>
      <c r="EA147" s="66" t="str">
        <f t="shared" si="39"/>
        <v>x̅</v>
      </c>
    </row>
    <row r="148" spans="27:131" ht="68" x14ac:dyDescent="0.2">
      <c r="AA148"/>
      <c r="AB148" s="30"/>
      <c r="AC148" s="57" t="s">
        <v>84</v>
      </c>
      <c r="AD148" s="63" t="str">
        <f>AE110</f>
        <v>new sample x̅</v>
      </c>
      <c r="AE148" s="59">
        <f>IFERROR(
   MAX(-3.9, MIN(3.9,
       _xlfn.IFS(
           FALSE, N("Check if the Case display is ON"),
           AF109&lt;&gt;"x", NA(),
           FALSE, N("Use the value of z if it is not empty"),
           AJ110&lt;&gt;"", AJ110,
           FALSE, N("Calculate (x - μ) / σ if μ, σ, and x are numbers"),
           AND(ISNUMBER(AG110), ISNUMBER(AH110), ISNUMBER(AI110)), (AI110 - AG110) / AH110,
           FALSE, N("Fallback to 0 if no conditions are met"),
           TRUE, 0
       )
   )),
   NA()
)</f>
        <v>2.6771342990070459</v>
      </c>
      <c r="AF148" s="59" cm="1">
        <f t="array" ref="AF148">IFERROR(
   _xlfn.IFS(
       AF146&lt;&gt;"x", NA(),
       AJ110&lt;&gt;"", MAX(1.1*_xlfn.NORM.S.DIST(AJ110, FALSE), 0.1)
   ),
   NA()
)</f>
        <v>0.1</v>
      </c>
      <c r="AG148" s="60" t="str" cm="1">
        <f t="array" ref="AG148">_xlfn.IFS(
            $AF110="RIGHT", " &gt; ",
            $AF110="LEFT", " &lt; "
        )</f>
        <v xml:space="preserve"> &gt; </v>
      </c>
      <c r="AH148" s="60" t="str" cm="1">
        <f t="array" ref="AH148">_xlfn.IFS(
            AF110="RIGHT", "⟶",
            AF110="LEFT", "⟵",
            TRUE, "⟵ ? ⟶"
        )</f>
        <v>⟶</v>
      </c>
      <c r="AI148" s="61" t="str">
        <f>IF(
    AND(AI146="x", AI110&lt;&gt;""),
    $AI$105 &amp; AG148 &amp;
    TEXT(
        AI110,
        IF(
            AN110 = 0,
            "#,##0",
            "#,##0." &amp; REPT("0", AN110)
        )
    ),
 ""
)</f>
        <v/>
      </c>
      <c r="AJ148" s="60" t="str">
        <f>IF(
    AND(AJ146="x", AJ110&lt;&gt;""),
    " "&amp; AJ147 &amp; AG148 &amp; TEXT(AJ110, "0.00"),
   ""
)</f>
        <v/>
      </c>
      <c r="AK148" s="60" t="str">
        <f>IF(
       AND($AK146="x",AK110&lt;&gt;""),
        " = "&amp;TEXT(AK110,"#0.0%"),
       ""
)</f>
        <v xml:space="preserve"> = 0.6%</v>
      </c>
      <c r="AL148" s="62" t="str">
        <f>IF(AF110="LEFT",AH148&amp;" "&amp;AD148,AD148&amp;" "&amp;AH148) &amp; CHAR(10) &amp;
"P( " &amp; AI148 &amp; AJ148 &amp; " )" &amp; AK148</f>
        <v>new sample x̅ ⟶
P(  ) = 0.6%</v>
      </c>
      <c r="AM148" s="30"/>
      <c r="AN148" s="30"/>
      <c r="AO148" s="30"/>
      <c r="AP148" s="30"/>
      <c r="AQ148" s="30"/>
      <c r="AR148" s="30"/>
      <c r="AS148" s="38">
        <f t="shared" si="11"/>
        <v>-0.54166666666666885</v>
      </c>
      <c r="AT148" s="78">
        <f t="shared" si="12"/>
        <v>0.34008659262477625</v>
      </c>
      <c r="AU148" s="78" t="e" cm="1">
        <f t="array" ref="AU148">_xlfn.IFS(
    FALSE, N("Check if X1 shading is ON"),
    $AU$87&lt;&gt;"x", NA(),
    FALSE, N("Check if case is 'LEFT' and x axis value less than z score"),
    AND($AF$106 = "LEFT", $AS148 &lt; IF($AJ$106="", 0, $AJ$106)), $AT148,
    FALSE, N("Check if case is 'RIGHT' and x axis value greater than z score"),
    AND($AF$106 = "RIGHT", $AS148 &gt; IF($AJ$106="", 0, $AJ$106)), $AT148,
    FALSE, N("Check if case is 'TWO' and both directions"),
    AND(
        $AF$106 = "TWO",
        OR($AS148 &lt; -ABS($AJ$106), $AS148 &gt; ABS($AJ$107))
    ), $AT148,
    FALSE, N("Default case: Return NA()"),
    TRUE, NA()
)</f>
        <v>#N/A</v>
      </c>
      <c r="AV148" s="78" t="e" cm="1">
        <f t="array" ref="AV148">_xlfn.IFS(
    FALSE, N("Check if X1 shading is ON"),
    $AU$87&lt;&gt;"x", NA(),
    FALSE, N("Check if case is 'LEFT' and x axis value less than z score"),
    AND($AF$107 = "LEFT", $AS148 &lt; IF($AJ$107="", 0, $AJ$107)), $AT148,
    FALSE, N("Check if case is 'RIGHT' and x axis value greater than z score"),
    AND($AF$107 = "RIGHT", $AS148 &gt; IF($AJ$107="", 0, $AJ$107)), $AT148,
    FALSE, N("Default case: Return NA()"),
    TRUE, NA()
)</f>
        <v>#N/A</v>
      </c>
      <c r="AW148" s="78" t="e" cm="1">
        <f t="array" ref="AW148">_xlfn.IFS(
    FALSE, N("Check if X1 shading is ON"),
    $AW$87&lt;&gt;"x", NA(),
    FALSE, N("Check if case is 'LEFT' and x axis value less than z score"),
    AND($AF$110 = "LEFT", $AS148 &lt; IF($AJ$110="", 0, $AJ$110)), $AT148,
    FALSE, N("Check if case is 'RIGHT' and x axis value greater than z score"),
    AND($AF$110 = "RIGHT", $AS148 &gt; IF($AJ$110="", 0, $AJ$110)), $AT148,
    FALSE, N("Check if case is 'TWO' and both directions"),
    AND(
        $AF$110 = "TWO",
        OR($AS148 &lt; -ABS($AJ$110), $AS148 &gt; ABS($AJ$110))
    ), $AT148,
    FALSE, N("Default case: Return NA()"),
    TRUE, NA()
)</f>
        <v>#N/A</v>
      </c>
      <c r="AX148" s="30"/>
      <c r="AY148" s="66">
        <v>0.16666666666666449</v>
      </c>
      <c r="AZ148" s="66">
        <v>0.13400000000000001</v>
      </c>
      <c r="BA148" s="66">
        <f t="shared" si="30"/>
        <v>0.13400000000000001</v>
      </c>
      <c r="BB148" s="66" t="str">
        <f t="shared" si="31"/>
        <v>x̅</v>
      </c>
      <c r="DA148" s="30"/>
      <c r="DB148" s="26"/>
      <c r="DC148" s="26"/>
      <c r="DD148" s="54" t="s">
        <v>1</v>
      </c>
      <c r="DE148" s="55" t="s">
        <v>2</v>
      </c>
      <c r="DF148" s="49" t="s">
        <v>35</v>
      </c>
      <c r="DG148" s="52" t="s">
        <v>36</v>
      </c>
      <c r="DH148" s="51" t="s">
        <v>1</v>
      </c>
      <c r="DI148" s="51" t="str">
        <f>DI143</f>
        <v>t</v>
      </c>
      <c r="DJ148" s="56" t="s">
        <v>37</v>
      </c>
      <c r="DK148" s="35" t="s">
        <v>8</v>
      </c>
      <c r="DL148" s="30"/>
      <c r="DM148" s="30"/>
      <c r="DN148" s="30"/>
      <c r="DO148" s="30"/>
      <c r="DP148" s="30"/>
      <c r="DQ148" s="30"/>
      <c r="DR148" s="38">
        <f t="shared" si="37"/>
        <v>-0.58333333333333548</v>
      </c>
      <c r="DS148" s="78">
        <f t="shared" si="36"/>
        <v>0.33202710550851261</v>
      </c>
      <c r="DT148" s="78" t="e" cm="1">
        <f t="array" ref="DT148">_xlfn.IFS(
    FALSE, N("Check if X1 shading is ON"),
    $DT$88&lt;&gt;"x", NA(),
    FALSE, N("Check if case is 'LEFT' and x axis value less than z score"),
    AND($DE$107 = "LEFT", $DR148 &lt; IF($DI$107="", 0, $DI$107)), $DS148,
    FALSE, N("Check if case is 'RIGHT' and x axis value greater than z score"),
    AND($DE$107 = "RIGHT", $DR148 &gt; IF($DI$107="", 0, $DI$107)), $DS148,
    FALSE, N("Check if case is 'TWO' and both directions"),
    AND(
        $DE$107 = "TWO",
        OR($DR148 &lt; -ABS($DI$107), $DR148 &gt; ABS($DI$108))
    ), $DS148,
    FALSE, N("Default case: Return NA()"),
    TRUE, NA()
)</f>
        <v>#N/A</v>
      </c>
      <c r="DU148" s="78" t="e" cm="1">
        <f t="array" ref="DU148">_xlfn.IFS(
    FALSE, N("Check if X1 shading is ON"),
    $DT$88&lt;&gt;"x", NA(),
    FALSE, N("Check if case is 'LEFT' and x axis value less than z score"),
    AND($DE$108 = "LEFT", $DR148 &lt; IF($DI$108="", 0, $DI$108)), $DS148,
    FALSE, N("Check if case is 'RIGHT' and x axis value greater than z score"),
    AND($DE$108 = "RIGHT", $DR148 &gt; IF($DI$108="", 0, $DI$108)), $DS148,
    FALSE, N("Default case: Return NA()"),
    TRUE, NA()
)</f>
        <v>#N/A</v>
      </c>
      <c r="DV148" s="78" t="e" cm="1">
        <f t="array" ref="DV148">_xlfn.IFS(
    FALSE, N("Check if X1 shading is ON"),
    $DV$88&lt;&gt;"x", NA(),
    FALSE, N("Check if case is 'LEFT' and x axis value less than z score"),
    AND($DE$111 = "LEFT", $DR148 &lt; IF($DI$111="", 0, $DI$111)), $DS148,
    FALSE, N("Check if case is 'RIGHT' and x axis value greater than z score"),
    AND($DE$111 = "RIGHT", $DR148 &gt; IF($DI$111="", 0, $DI$111)), $DS148,
    FALSE, N("Check if case is 'TWO' and both directions"),
    AND(
        $DE$111 = "TWO",
        OR($DR148 &lt; -ABS($DI$111), $DR148 &gt; ABS($DI$111))
    ), $DS148,
    FALSE, N("Default case: Return NA()"),
    TRUE, NA()
)</f>
        <v>#N/A</v>
      </c>
      <c r="DW148" s="30"/>
      <c r="DX148" s="66">
        <v>-0.16666666666666879</v>
      </c>
      <c r="DY148" s="66">
        <v>0.13400000000000001</v>
      </c>
      <c r="DZ148" s="66">
        <f t="shared" si="38"/>
        <v>0.13400000000000001</v>
      </c>
      <c r="EA148" s="66" t="str">
        <f t="shared" si="39"/>
        <v>x̅</v>
      </c>
    </row>
    <row r="149" spans="27:131" ht="68" x14ac:dyDescent="0.2">
      <c r="AA149"/>
      <c r="AB149" s="30"/>
      <c r="AC149" s="26"/>
      <c r="AD149" s="66"/>
      <c r="AE149" s="66"/>
      <c r="AF149" s="26"/>
      <c r="AG149" s="26"/>
      <c r="AH149" s="26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8">
        <f t="shared" si="11"/>
        <v>-0.50000000000000222</v>
      </c>
      <c r="AT149" s="78">
        <f t="shared" si="12"/>
        <v>0.34773531689290865</v>
      </c>
      <c r="AU149" s="78" t="e" cm="1">
        <f t="array" ref="AU149">_xlfn.IFS(
    FALSE, N("Check if X1 shading is ON"),
    $AU$87&lt;&gt;"x", NA(),
    FALSE, N("Check if case is 'LEFT' and x axis value less than z score"),
    AND($AF$106 = "LEFT", $AS149 &lt; IF($AJ$106="", 0, $AJ$106)), $AT149,
    FALSE, N("Check if case is 'RIGHT' and x axis value greater than z score"),
    AND($AF$106 = "RIGHT", $AS149 &gt; IF($AJ$106="", 0, $AJ$106)), $AT149,
    FALSE, N("Check if case is 'TWO' and both directions"),
    AND(
        $AF$106 = "TWO",
        OR($AS149 &lt; -ABS($AJ$106), $AS149 &gt; ABS($AJ$107))
    ), $AT149,
    FALSE, N("Default case: Return NA()"),
    TRUE, NA()
)</f>
        <v>#N/A</v>
      </c>
      <c r="AV149" s="78" t="e" cm="1">
        <f t="array" ref="AV149">_xlfn.IFS(
    FALSE, N("Check if X1 shading is ON"),
    $AU$87&lt;&gt;"x", NA(),
    FALSE, N("Check if case is 'LEFT' and x axis value less than z score"),
    AND($AF$107 = "LEFT", $AS149 &lt; IF($AJ$107="", 0, $AJ$107)), $AT149,
    FALSE, N("Check if case is 'RIGHT' and x axis value greater than z score"),
    AND($AF$107 = "RIGHT", $AS149 &gt; IF($AJ$107="", 0, $AJ$107)), $AT149,
    FALSE, N("Default case: Return NA()"),
    TRUE, NA()
)</f>
        <v>#N/A</v>
      </c>
      <c r="AW149" s="78" t="e" cm="1">
        <f t="array" ref="AW149">_xlfn.IFS(
    FALSE, N("Check if X1 shading is ON"),
    $AW$87&lt;&gt;"x", NA(),
    FALSE, N("Check if case is 'LEFT' and x axis value less than z score"),
    AND($AF$110 = "LEFT", $AS149 &lt; IF($AJ$110="", 0, $AJ$110)), $AT149,
    FALSE, N("Check if case is 'RIGHT' and x axis value greater than z score"),
    AND($AF$110 = "RIGHT", $AS149 &gt; IF($AJ$110="", 0, $AJ$110)), $AT149,
    FALSE, N("Check if case is 'TWO' and both directions"),
    AND(
        $AF$110 = "TWO",
        OR($AS149 &lt; -ABS($AJ$110), $AS149 &gt; ABS($AJ$110))
    ), $AT149,
    FALSE, N("Default case: Return NA()"),
    TRUE, NA()
)</f>
        <v>#N/A</v>
      </c>
      <c r="AX149" s="30"/>
      <c r="AY149" s="66">
        <v>0.33333333333333115</v>
      </c>
      <c r="AZ149" s="66">
        <v>0.13400000000000001</v>
      </c>
      <c r="BA149" s="66">
        <f t="shared" si="30"/>
        <v>0.13400000000000001</v>
      </c>
      <c r="BB149" s="66" t="str">
        <f t="shared" si="31"/>
        <v>x̅</v>
      </c>
      <c r="DA149" s="30"/>
      <c r="DB149" s="57" t="s">
        <v>84</v>
      </c>
      <c r="DC149" s="63" t="str">
        <f>DD111</f>
        <v>new sample x̅</v>
      </c>
      <c r="DD149" s="59">
        <f>IFERROR(
   MAX(-3.9, MIN(3.9,
       _xlfn.IFS(
           FALSE, N("Check if the Case display is ON"),
           DE110&lt;&gt;"x", NA(),
           FALSE, N("Use the value of z if it is not empty"),
           DI111&lt;&gt;"", DI111,
           FALSE, N("Calculate (x - μ) / σ if μ, σ, and x are numbers"),
           AND(ISNUMBER(DF111), ISNUMBER(DG111), ISNUMBER(DH111)), (DH111 - DF111) / DG111,
           FALSE, N("Fallback to 0 if no conditions are met"),
           TRUE, 0
       )
   )),
   NA()
)</f>
        <v>2.6771342990070459</v>
      </c>
      <c r="DE149" s="59" cm="1">
        <f t="array" ref="DE149">IFERROR(
   _xlfn.IFS(
       DE147&lt;&gt;"x", NA(),
       DI111&lt;&gt;"", MAX(1.1*_xlfn.NORM.S.DIST(DI111, FALSE), 0.1)
   ),
   NA()
)</f>
        <v>0.1</v>
      </c>
      <c r="DF149" s="60" t="str" cm="1">
        <f t="array" ref="DF149">_xlfn.IFS(
            $DE111="RIGHT", " &gt; ",
            $DE111="LEFT", " &lt; "
        )</f>
        <v xml:space="preserve"> &gt; </v>
      </c>
      <c r="DG149" s="60" t="str" cm="1">
        <f t="array" ref="DG149">_xlfn.IFS(
            DE111="RIGHT", "⟶",
            DE111="LEFT", "⟵",
            TRUE, "⟵ ? ⟶"
        )</f>
        <v>⟶</v>
      </c>
      <c r="DH149" s="61" t="str">
        <f>IF(
    AND(DH147="x", DH111&lt;&gt;""),
    $DH$106 &amp; DF149 &amp;
    TEXT(
        DH111,
        IF(
            DM111 = 0,
            "#,##0",
            "#,##0." &amp; REPT("0", DM111)
        )
    ),
 ""
)</f>
        <v/>
      </c>
      <c r="DI149" s="60" t="str">
        <f>IF(
    AND(DI147="x", DI111&lt;&gt;""),
    " "&amp; DI148 &amp; DF149 &amp; TEXT(DI111, "0.00"),
   ""
)</f>
        <v/>
      </c>
      <c r="DJ149" s="60" t="str">
        <f>IF(
       AND($DJ147="x",DJ111&lt;&gt;""),
        " = "&amp;TEXT(DJ111,"#0.0%"),
       ""
)</f>
        <v xml:space="preserve"> = 0.6%</v>
      </c>
      <c r="DK149" s="62" t="str">
        <f>IF(DE111="LEFT",DG149&amp;" "&amp;DC149,DC149&amp;" "&amp;DG149) &amp; CHAR(10) &amp;
"P( " &amp; DH149 &amp; DI149 &amp; " )" &amp; DJ149</f>
        <v>new sample x̅ ⟶
P(  ) = 0.6%</v>
      </c>
      <c r="DL149" s="30"/>
      <c r="DM149" s="30"/>
      <c r="DN149" s="30"/>
      <c r="DO149" s="30"/>
      <c r="DP149" s="30"/>
      <c r="DQ149" s="30"/>
      <c r="DR149" s="38">
        <f t="shared" si="37"/>
        <v>-0.54166666666666885</v>
      </c>
      <c r="DS149" s="78">
        <f t="shared" si="36"/>
        <v>0.34008659262477625</v>
      </c>
      <c r="DT149" s="78" t="e" cm="1">
        <f t="array" ref="DT149">_xlfn.IFS(
    FALSE, N("Check if X1 shading is ON"),
    $DT$88&lt;&gt;"x", NA(),
    FALSE, N("Check if case is 'LEFT' and x axis value less than z score"),
    AND($DE$107 = "LEFT", $DR149 &lt; IF($DI$107="", 0, $DI$107)), $DS149,
    FALSE, N("Check if case is 'RIGHT' and x axis value greater than z score"),
    AND($DE$107 = "RIGHT", $DR149 &gt; IF($DI$107="", 0, $DI$107)), $DS149,
    FALSE, N("Check if case is 'TWO' and both directions"),
    AND(
        $DE$107 = "TWO",
        OR($DR149 &lt; -ABS($DI$107), $DR149 &gt; ABS($DI$108))
    ), $DS149,
    FALSE, N("Default case: Return NA()"),
    TRUE, NA()
)</f>
        <v>#N/A</v>
      </c>
      <c r="DU149" s="78" t="e" cm="1">
        <f t="array" ref="DU149">_xlfn.IFS(
    FALSE, N("Check if X1 shading is ON"),
    $DT$88&lt;&gt;"x", NA(),
    FALSE, N("Check if case is 'LEFT' and x axis value less than z score"),
    AND($DE$108 = "LEFT", $DR149 &lt; IF($DI$108="", 0, $DI$108)), $DS149,
    FALSE, N("Check if case is 'RIGHT' and x axis value greater than z score"),
    AND($DE$108 = "RIGHT", $DR149 &gt; IF($DI$108="", 0, $DI$108)), $DS149,
    FALSE, N("Default case: Return NA()"),
    TRUE, NA()
)</f>
        <v>#N/A</v>
      </c>
      <c r="DV149" s="78" t="e" cm="1">
        <f t="array" ref="DV149">_xlfn.IFS(
    FALSE, N("Check if X1 shading is ON"),
    $DV$88&lt;&gt;"x", NA(),
    FALSE, N("Check if case is 'LEFT' and x axis value less than z score"),
    AND($DE$111 = "LEFT", $DR149 &lt; IF($DI$111="", 0, $DI$111)), $DS149,
    FALSE, N("Check if case is 'RIGHT' and x axis value greater than z score"),
    AND($DE$111 = "RIGHT", $DR149 &gt; IF($DI$111="", 0, $DI$111)), $DS149,
    FALSE, N("Check if case is 'TWO' and both directions"),
    AND(
        $DE$111 = "TWO",
        OR($DR149 &lt; -ABS($DI$111), $DR149 &gt; ABS($DI$111))
    ), $DS149,
    FALSE, N("Default case: Return NA()"),
    TRUE, NA()
)</f>
        <v>#N/A</v>
      </c>
      <c r="DW149" s="30"/>
      <c r="DX149" s="66">
        <v>0.16666666666666449</v>
      </c>
      <c r="DY149" s="66">
        <v>0.13400000000000001</v>
      </c>
      <c r="DZ149" s="66">
        <f t="shared" si="38"/>
        <v>0.13400000000000001</v>
      </c>
      <c r="EA149" s="66" t="str">
        <f t="shared" si="39"/>
        <v>x̅</v>
      </c>
    </row>
    <row r="150" spans="27:131" ht="16" x14ac:dyDescent="0.2">
      <c r="AA150"/>
      <c r="AB150" s="30"/>
      <c r="AC150" s="26"/>
      <c r="AD150" s="66"/>
      <c r="AE150" s="66"/>
      <c r="AF150" s="26"/>
      <c r="AG150" s="26"/>
      <c r="AH150" s="26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8">
        <f t="shared" si="11"/>
        <v>-0.45833333333333554</v>
      </c>
      <c r="AT150" s="78">
        <f t="shared" si="12"/>
        <v>0.35493433646244138</v>
      </c>
      <c r="AU150" s="78" t="e" cm="1">
        <f t="array" ref="AU150">_xlfn.IFS(
    FALSE, N("Check if X1 shading is ON"),
    $AU$87&lt;&gt;"x", NA(),
    FALSE, N("Check if case is 'LEFT' and x axis value less than z score"),
    AND($AF$106 = "LEFT", $AS150 &lt; IF($AJ$106="", 0, $AJ$106)), $AT150,
    FALSE, N("Check if case is 'RIGHT' and x axis value greater than z score"),
    AND($AF$106 = "RIGHT", $AS150 &gt; IF($AJ$106="", 0, $AJ$106)), $AT150,
    FALSE, N("Check if case is 'TWO' and both directions"),
    AND(
        $AF$106 = "TWO",
        OR($AS150 &lt; -ABS($AJ$106), $AS150 &gt; ABS($AJ$107))
    ), $AT150,
    FALSE, N("Default case: Return NA()"),
    TRUE, NA()
)</f>
        <v>#N/A</v>
      </c>
      <c r="AV150" s="78" t="e" cm="1">
        <f t="array" ref="AV150">_xlfn.IFS(
    FALSE, N("Check if X1 shading is ON"),
    $AU$87&lt;&gt;"x", NA(),
    FALSE, N("Check if case is 'LEFT' and x axis value less than z score"),
    AND($AF$107 = "LEFT", $AS150 &lt; IF($AJ$107="", 0, $AJ$107)), $AT150,
    FALSE, N("Check if case is 'RIGHT' and x axis value greater than z score"),
    AND($AF$107 = "RIGHT", $AS150 &gt; IF($AJ$107="", 0, $AJ$107)), $AT150,
    FALSE, N("Default case: Return NA()"),
    TRUE, NA()
)</f>
        <v>#N/A</v>
      </c>
      <c r="AW150" s="78" t="e" cm="1">
        <f t="array" ref="AW150">_xlfn.IFS(
    FALSE, N("Check if X1 shading is ON"),
    $AW$87&lt;&gt;"x", NA(),
    FALSE, N("Check if case is 'LEFT' and x axis value less than z score"),
    AND($AF$110 = "LEFT", $AS150 &lt; IF($AJ$110="", 0, $AJ$110)), $AT150,
    FALSE, N("Check if case is 'RIGHT' and x axis value greater than z score"),
    AND($AF$110 = "RIGHT", $AS150 &gt; IF($AJ$110="", 0, $AJ$110)), $AT150,
    FALSE, N("Check if case is 'TWO' and both directions"),
    AND(
        $AF$110 = "TWO",
        OR($AS150 &lt; -ABS($AJ$110), $AS150 &gt; ABS($AJ$110))
    ), $AT150,
    FALSE, N("Default case: Return NA()"),
    TRUE, NA()
)</f>
        <v>#N/A</v>
      </c>
      <c r="AX150" s="30"/>
      <c r="AY150" s="66">
        <v>0.49999999999999789</v>
      </c>
      <c r="AZ150" s="66">
        <v>0.13400000000000001</v>
      </c>
      <c r="BA150" s="66">
        <f t="shared" si="30"/>
        <v>0.13400000000000001</v>
      </c>
      <c r="BB150" s="66" t="str">
        <f t="shared" si="31"/>
        <v>x̅</v>
      </c>
      <c r="DA150" s="30"/>
      <c r="DB150" s="26"/>
      <c r="DC150" s="66"/>
      <c r="DD150" s="66"/>
      <c r="DE150" s="26"/>
      <c r="DF150" s="26"/>
      <c r="DG150" s="26"/>
      <c r="DH150" s="30"/>
      <c r="DI150" s="30"/>
      <c r="DJ150" s="30"/>
      <c r="DK150" s="30"/>
      <c r="DL150" s="30"/>
      <c r="DM150" s="30"/>
      <c r="DN150" s="30"/>
      <c r="DO150" s="30"/>
      <c r="DP150" s="30"/>
      <c r="DQ150" s="30"/>
      <c r="DR150" s="38">
        <f t="shared" si="37"/>
        <v>-0.50000000000000222</v>
      </c>
      <c r="DS150" s="78">
        <f t="shared" si="36"/>
        <v>0.34773531689290865</v>
      </c>
      <c r="DT150" s="78" t="e" cm="1">
        <f t="array" ref="DT150">_xlfn.IFS(
    FALSE, N("Check if X1 shading is ON"),
    $DT$88&lt;&gt;"x", NA(),
    FALSE, N("Check if case is 'LEFT' and x axis value less than z score"),
    AND($DE$107 = "LEFT", $DR150 &lt; IF($DI$107="", 0, $DI$107)), $DS150,
    FALSE, N("Check if case is 'RIGHT' and x axis value greater than z score"),
    AND($DE$107 = "RIGHT", $DR150 &gt; IF($DI$107="", 0, $DI$107)), $DS150,
    FALSE, N("Check if case is 'TWO' and both directions"),
    AND(
        $DE$107 = "TWO",
        OR($DR150 &lt; -ABS($DI$107), $DR150 &gt; ABS($DI$108))
    ), $DS150,
    FALSE, N("Default case: Return NA()"),
    TRUE, NA()
)</f>
        <v>#N/A</v>
      </c>
      <c r="DU150" s="78" t="e" cm="1">
        <f t="array" ref="DU150">_xlfn.IFS(
    FALSE, N("Check if X1 shading is ON"),
    $DT$88&lt;&gt;"x", NA(),
    FALSE, N("Check if case is 'LEFT' and x axis value less than z score"),
    AND($DE$108 = "LEFT", $DR150 &lt; IF($DI$108="", 0, $DI$108)), $DS150,
    FALSE, N("Check if case is 'RIGHT' and x axis value greater than z score"),
    AND($DE$108 = "RIGHT", $DR150 &gt; IF($DI$108="", 0, $DI$108)), $DS150,
    FALSE, N("Default case: Return NA()"),
    TRUE, NA()
)</f>
        <v>#N/A</v>
      </c>
      <c r="DV150" s="78" t="e" cm="1">
        <f t="array" ref="DV150">_xlfn.IFS(
    FALSE, N("Check if X1 shading is ON"),
    $DV$88&lt;&gt;"x", NA(),
    FALSE, N("Check if case is 'LEFT' and x axis value less than z score"),
    AND($DE$111 = "LEFT", $DR150 &lt; IF($DI$111="", 0, $DI$111)), $DS150,
    FALSE, N("Check if case is 'RIGHT' and x axis value greater than z score"),
    AND($DE$111 = "RIGHT", $DR150 &gt; IF($DI$111="", 0, $DI$111)), $DS150,
    FALSE, N("Check if case is 'TWO' and both directions"),
    AND(
        $DE$111 = "TWO",
        OR($DR150 &lt; -ABS($DI$111), $DR150 &gt; ABS($DI$111))
    ), $DS150,
    FALSE, N("Default case: Return NA()"),
    TRUE, NA()
)</f>
        <v>#N/A</v>
      </c>
      <c r="DW150" s="30"/>
      <c r="DX150" s="66">
        <v>0.33333333333333115</v>
      </c>
      <c r="DY150" s="66">
        <v>0.13400000000000001</v>
      </c>
      <c r="DZ150" s="66">
        <f t="shared" si="38"/>
        <v>0.13400000000000001</v>
      </c>
      <c r="EA150" s="66" t="str">
        <f t="shared" si="39"/>
        <v>x̅</v>
      </c>
    </row>
    <row r="151" spans="27:131" ht="19" x14ac:dyDescent="0.25">
      <c r="AA151"/>
      <c r="AB151" s="30"/>
      <c r="AC151" s="77" t="s">
        <v>44</v>
      </c>
      <c r="AD151" s="66"/>
      <c r="AE151" s="66"/>
      <c r="AF151" s="26"/>
      <c r="AG151" s="26"/>
      <c r="AH151" s="26"/>
      <c r="AI151" s="30"/>
      <c r="AJ151" s="133" t="s">
        <v>101</v>
      </c>
      <c r="AK151" s="8"/>
      <c r="AL151" s="8"/>
      <c r="AM151" s="8"/>
      <c r="AN151" s="8"/>
      <c r="AO151" s="8"/>
      <c r="AP151" s="30"/>
      <c r="AQ151" s="8"/>
      <c r="AR151" s="30"/>
      <c r="AS151" s="38">
        <f t="shared" si="11"/>
        <v>-0.41666666666666885</v>
      </c>
      <c r="AT151" s="78">
        <f t="shared" si="12"/>
        <v>0.36164629119515912</v>
      </c>
      <c r="AU151" s="78" t="e" cm="1">
        <f t="array" ref="AU151">_xlfn.IFS(
    FALSE, N("Check if X1 shading is ON"),
    $AU$87&lt;&gt;"x", NA(),
    FALSE, N("Check if case is 'LEFT' and x axis value less than z score"),
    AND($AF$106 = "LEFT", $AS151 &lt; IF($AJ$106="", 0, $AJ$106)), $AT151,
    FALSE, N("Check if case is 'RIGHT' and x axis value greater than z score"),
    AND($AF$106 = "RIGHT", $AS151 &gt; IF($AJ$106="", 0, $AJ$106)), $AT151,
    FALSE, N("Check if case is 'TWO' and both directions"),
    AND(
        $AF$106 = "TWO",
        OR($AS151 &lt; -ABS($AJ$106), $AS151 &gt; ABS($AJ$107))
    ), $AT151,
    FALSE, N("Default case: Return NA()"),
    TRUE, NA()
)</f>
        <v>#N/A</v>
      </c>
      <c r="AV151" s="78" t="e" cm="1">
        <f t="array" ref="AV151">_xlfn.IFS(
    FALSE, N("Check if X1 shading is ON"),
    $AU$87&lt;&gt;"x", NA(),
    FALSE, N("Check if case is 'LEFT' and x axis value less than z score"),
    AND($AF$107 = "LEFT", $AS151 &lt; IF($AJ$107="", 0, $AJ$107)), $AT151,
    FALSE, N("Check if case is 'RIGHT' and x axis value greater than z score"),
    AND($AF$107 = "RIGHT", $AS151 &gt; IF($AJ$107="", 0, $AJ$107)), $AT151,
    FALSE, N("Default case: Return NA()"),
    TRUE, NA()
)</f>
        <v>#N/A</v>
      </c>
      <c r="AW151" s="78" t="e" cm="1">
        <f t="array" ref="AW151">_xlfn.IFS(
    FALSE, N("Check if X1 shading is ON"),
    $AW$87&lt;&gt;"x", NA(),
    FALSE, N("Check if case is 'LEFT' and x axis value less than z score"),
    AND($AF$110 = "LEFT", $AS151 &lt; IF($AJ$110="", 0, $AJ$110)), $AT151,
    FALSE, N("Check if case is 'RIGHT' and x axis value greater than z score"),
    AND($AF$110 = "RIGHT", $AS151 &gt; IF($AJ$110="", 0, $AJ$110)), $AT151,
    FALSE, N("Check if case is 'TWO' and both directions"),
    AND(
        $AF$110 = "TWO",
        OR($AS151 &lt; -ABS($AJ$110), $AS151 &gt; ABS($AJ$110))
    ), $AT151,
    FALSE, N("Default case: Return NA()"),
    TRUE, NA()
)</f>
        <v>#N/A</v>
      </c>
      <c r="AX151" s="30"/>
      <c r="AY151" s="66">
        <v>0.66666666666666441</v>
      </c>
      <c r="AZ151" s="66">
        <v>0.13400000000000001</v>
      </c>
      <c r="BA151" s="66">
        <f t="shared" si="30"/>
        <v>0.13400000000000001</v>
      </c>
      <c r="BB151" s="66" t="str">
        <f t="shared" si="31"/>
        <v>x̅</v>
      </c>
      <c r="DA151" s="30"/>
      <c r="DB151" s="26"/>
      <c r="DC151" s="66"/>
      <c r="DD151" s="66"/>
      <c r="DE151" s="26"/>
      <c r="DF151" s="26"/>
      <c r="DG151" s="26"/>
      <c r="DH151" s="30"/>
      <c r="DI151" s="30"/>
      <c r="DJ151" s="30"/>
      <c r="DK151" s="30"/>
      <c r="DL151" s="30"/>
      <c r="DM151" s="30"/>
      <c r="DN151" s="30"/>
      <c r="DO151" s="30"/>
      <c r="DP151" s="30"/>
      <c r="DQ151" s="30"/>
      <c r="DR151" s="38">
        <f t="shared" si="37"/>
        <v>-0.45833333333333554</v>
      </c>
      <c r="DS151" s="78">
        <f t="shared" si="36"/>
        <v>0.35493433646244138</v>
      </c>
      <c r="DT151" s="78" t="e" cm="1">
        <f t="array" ref="DT151">_xlfn.IFS(
    FALSE, N("Check if X1 shading is ON"),
    $DT$88&lt;&gt;"x", NA(),
    FALSE, N("Check if case is 'LEFT' and x axis value less than z score"),
    AND($DE$107 = "LEFT", $DR151 &lt; IF($DI$107="", 0, $DI$107)), $DS151,
    FALSE, N("Check if case is 'RIGHT' and x axis value greater than z score"),
    AND($DE$107 = "RIGHT", $DR151 &gt; IF($DI$107="", 0, $DI$107)), $DS151,
    FALSE, N("Check if case is 'TWO' and both directions"),
    AND(
        $DE$107 = "TWO",
        OR($DR151 &lt; -ABS($DI$107), $DR151 &gt; ABS($DI$108))
    ), $DS151,
    FALSE, N("Default case: Return NA()"),
    TRUE, NA()
)</f>
        <v>#N/A</v>
      </c>
      <c r="DU151" s="78" t="e" cm="1">
        <f t="array" ref="DU151">_xlfn.IFS(
    FALSE, N("Check if X1 shading is ON"),
    $DT$88&lt;&gt;"x", NA(),
    FALSE, N("Check if case is 'LEFT' and x axis value less than z score"),
    AND($DE$108 = "LEFT", $DR151 &lt; IF($DI$108="", 0, $DI$108)), $DS151,
    FALSE, N("Check if case is 'RIGHT' and x axis value greater than z score"),
    AND($DE$108 = "RIGHT", $DR151 &gt; IF($DI$108="", 0, $DI$108)), $DS151,
    FALSE, N("Default case: Return NA()"),
    TRUE, NA()
)</f>
        <v>#N/A</v>
      </c>
      <c r="DV151" s="78" t="e" cm="1">
        <f t="array" ref="DV151">_xlfn.IFS(
    FALSE, N("Check if X1 shading is ON"),
    $DV$88&lt;&gt;"x", NA(),
    FALSE, N("Check if case is 'LEFT' and x axis value less than z score"),
    AND($DE$111 = "LEFT", $DR151 &lt; IF($DI$111="", 0, $DI$111)), $DS151,
    FALSE, N("Check if case is 'RIGHT' and x axis value greater than z score"),
    AND($DE$111 = "RIGHT", $DR151 &gt; IF($DI$111="", 0, $DI$111)), $DS151,
    FALSE, N("Check if case is 'TWO' and both directions"),
    AND(
        $DE$111 = "TWO",
        OR($DR151 &lt; -ABS($DI$111), $DR151 &gt; ABS($DI$111))
    ), $DS151,
    FALSE, N("Default case: Return NA()"),
    TRUE, NA()
)</f>
        <v>#N/A</v>
      </c>
      <c r="DW151" s="30"/>
      <c r="DX151" s="66">
        <v>0.49999999999999789</v>
      </c>
      <c r="DY151" s="66">
        <v>0.13400000000000001</v>
      </c>
      <c r="DZ151" s="66">
        <f t="shared" si="38"/>
        <v>0.13400000000000001</v>
      </c>
      <c r="EA151" s="66" t="str">
        <f t="shared" si="39"/>
        <v>x̅</v>
      </c>
    </row>
    <row r="152" spans="27:131" ht="19" x14ac:dyDescent="0.25">
      <c r="AA152"/>
      <c r="AB152" s="30"/>
      <c r="AC152" s="35" t="s">
        <v>40</v>
      </c>
      <c r="AD152" s="70" t="s">
        <v>41</v>
      </c>
      <c r="AE152" s="35" t="s">
        <v>45</v>
      </c>
      <c r="AF152" s="35" t="s">
        <v>46</v>
      </c>
      <c r="AG152" s="35" t="s">
        <v>91</v>
      </c>
      <c r="AH152" s="35" t="s">
        <v>47</v>
      </c>
      <c r="AI152" s="30"/>
      <c r="AJ152" s="66" t="str">
        <f>AM86</f>
        <v>Margin of error</v>
      </c>
      <c r="AK152" s="104">
        <f>AN86</f>
        <v>0.91675474460491091</v>
      </c>
      <c r="AL152" s="26"/>
      <c r="AM152" s="8"/>
      <c r="AN152" s="8"/>
      <c r="AO152" s="8"/>
      <c r="AP152" s="8"/>
      <c r="AQ152" s="8"/>
      <c r="AR152" s="30"/>
      <c r="AS152" s="38">
        <f t="shared" si="11"/>
        <v>-0.37500000000000216</v>
      </c>
      <c r="AT152" s="78">
        <f t="shared" si="12"/>
        <v>0.36783574048247636</v>
      </c>
      <c r="AU152" s="78" t="e" cm="1">
        <f t="array" ref="AU152">_xlfn.IFS(
    FALSE, N("Check if X1 shading is ON"),
    $AU$87&lt;&gt;"x", NA(),
    FALSE, N("Check if case is 'LEFT' and x axis value less than z score"),
    AND($AF$106 = "LEFT", $AS152 &lt; IF($AJ$106="", 0, $AJ$106)), $AT152,
    FALSE, N("Check if case is 'RIGHT' and x axis value greater than z score"),
    AND($AF$106 = "RIGHT", $AS152 &gt; IF($AJ$106="", 0, $AJ$106)), $AT152,
    FALSE, N("Check if case is 'TWO' and both directions"),
    AND(
        $AF$106 = "TWO",
        OR($AS152 &lt; -ABS($AJ$106), $AS152 &gt; ABS($AJ$107))
    ), $AT152,
    FALSE, N("Default case: Return NA()"),
    TRUE, NA()
)</f>
        <v>#N/A</v>
      </c>
      <c r="AV152" s="78" t="e" cm="1">
        <f t="array" ref="AV152">_xlfn.IFS(
    FALSE, N("Check if X1 shading is ON"),
    $AU$87&lt;&gt;"x", NA(),
    FALSE, N("Check if case is 'LEFT' and x axis value less than z score"),
    AND($AF$107 = "LEFT", $AS152 &lt; IF($AJ$107="", 0, $AJ$107)), $AT152,
    FALSE, N("Check if case is 'RIGHT' and x axis value greater than z score"),
    AND($AF$107 = "RIGHT", $AS152 &gt; IF($AJ$107="", 0, $AJ$107)), $AT152,
    FALSE, N("Default case: Return NA()"),
    TRUE, NA()
)</f>
        <v>#N/A</v>
      </c>
      <c r="AW152" s="78" t="e" cm="1">
        <f t="array" ref="AW152">_xlfn.IFS(
    FALSE, N("Check if X1 shading is ON"),
    $AW$87&lt;&gt;"x", NA(),
    FALSE, N("Check if case is 'LEFT' and x axis value less than z score"),
    AND($AF$110 = "LEFT", $AS152 &lt; IF($AJ$110="", 0, $AJ$110)), $AT152,
    FALSE, N("Check if case is 'RIGHT' and x axis value greater than z score"),
    AND($AF$110 = "RIGHT", $AS152 &gt; IF($AJ$110="", 0, $AJ$110)), $AT152,
    FALSE, N("Check if case is 'TWO' and both directions"),
    AND(
        $AF$110 = "TWO",
        OR($AS152 &lt; -ABS($AJ$110), $AS152 &gt; ABS($AJ$110))
    ), $AT152,
    FALSE, N("Default case: Return NA()"),
    TRUE, NA()
)</f>
        <v>#N/A</v>
      </c>
      <c r="AX152" s="30"/>
      <c r="AY152" s="66">
        <v>0.83333333333333093</v>
      </c>
      <c r="AZ152" s="66">
        <v>0.13400000000000001</v>
      </c>
      <c r="BA152" s="66">
        <f t="shared" si="30"/>
        <v>0.13400000000000001</v>
      </c>
      <c r="BB152" s="66" t="str">
        <f t="shared" si="31"/>
        <v>x̅</v>
      </c>
      <c r="DA152" s="30"/>
      <c r="DB152" s="77" t="s">
        <v>44</v>
      </c>
      <c r="DC152" s="66"/>
      <c r="DD152" s="66"/>
      <c r="DE152" s="26"/>
      <c r="DF152" s="26"/>
      <c r="DG152" s="26"/>
      <c r="DH152" s="30"/>
      <c r="DI152" s="133" t="s">
        <v>101</v>
      </c>
      <c r="DJ152" s="8"/>
      <c r="DK152" s="8"/>
      <c r="DL152" s="8"/>
      <c r="DM152" s="8"/>
      <c r="DN152" s="8"/>
      <c r="DO152" s="30"/>
      <c r="DP152" s="8"/>
      <c r="DQ152" s="30"/>
      <c r="DR152" s="38">
        <f t="shared" si="37"/>
        <v>-0.41666666666666885</v>
      </c>
      <c r="DS152" s="78">
        <f t="shared" si="36"/>
        <v>0.36164629119515912</v>
      </c>
      <c r="DT152" s="78" t="e" cm="1">
        <f t="array" ref="DT152">_xlfn.IFS(
    FALSE, N("Check if X1 shading is ON"),
    $DT$88&lt;&gt;"x", NA(),
    FALSE, N("Check if case is 'LEFT' and x axis value less than z score"),
    AND($DE$107 = "LEFT", $DR152 &lt; IF($DI$107="", 0, $DI$107)), $DS152,
    FALSE, N("Check if case is 'RIGHT' and x axis value greater than z score"),
    AND($DE$107 = "RIGHT", $DR152 &gt; IF($DI$107="", 0, $DI$107)), $DS152,
    FALSE, N("Check if case is 'TWO' and both directions"),
    AND(
        $DE$107 = "TWO",
        OR($DR152 &lt; -ABS($DI$107), $DR152 &gt; ABS($DI$108))
    ), $DS152,
    FALSE, N("Default case: Return NA()"),
    TRUE, NA()
)</f>
        <v>#N/A</v>
      </c>
      <c r="DU152" s="78" t="e" cm="1">
        <f t="array" ref="DU152">_xlfn.IFS(
    FALSE, N("Check if X1 shading is ON"),
    $DT$88&lt;&gt;"x", NA(),
    FALSE, N("Check if case is 'LEFT' and x axis value less than z score"),
    AND($DE$108 = "LEFT", $DR152 &lt; IF($DI$108="", 0, $DI$108)), $DS152,
    FALSE, N("Check if case is 'RIGHT' and x axis value greater than z score"),
    AND($DE$108 = "RIGHT", $DR152 &gt; IF($DI$108="", 0, $DI$108)), $DS152,
    FALSE, N("Default case: Return NA()"),
    TRUE, NA()
)</f>
        <v>#N/A</v>
      </c>
      <c r="DV152" s="78" t="e" cm="1">
        <f t="array" ref="DV152">_xlfn.IFS(
    FALSE, N("Check if X1 shading is ON"),
    $DV$88&lt;&gt;"x", NA(),
    FALSE, N("Check if case is 'LEFT' and x axis value less than z score"),
    AND($DE$111 = "LEFT", $DR152 &lt; IF($DI$111="", 0, $DI$111)), $DS152,
    FALSE, N("Check if case is 'RIGHT' and x axis value greater than z score"),
    AND($DE$111 = "RIGHT", $DR152 &gt; IF($DI$111="", 0, $DI$111)), $DS152,
    FALSE, N("Check if case is 'TWO' and both directions"),
    AND(
        $DE$111 = "TWO",
        OR($DR152 &lt; -ABS($DI$111), $DR152 &gt; ABS($DI$111))
    ), $DS152,
    FALSE, N("Default case: Return NA()"),
    TRUE, NA()
)</f>
        <v>#N/A</v>
      </c>
      <c r="DW152" s="30"/>
      <c r="DX152" s="66">
        <v>0.66666666666666441</v>
      </c>
      <c r="DY152" s="66">
        <v>0.13400000000000001</v>
      </c>
      <c r="DZ152" s="66">
        <f t="shared" si="38"/>
        <v>0.13400000000000001</v>
      </c>
      <c r="EA152" s="66" t="str">
        <f t="shared" si="39"/>
        <v>x̅</v>
      </c>
    </row>
    <row r="153" spans="27:131" ht="17" x14ac:dyDescent="0.2">
      <c r="AA153"/>
      <c r="AB153" s="30"/>
      <c r="AC153" s="82" t="str">
        <f>AN94</f>
        <v>x</v>
      </c>
      <c r="AD153" s="66">
        <f>IF(AC153="x",-0.02,NA())</f>
        <v>-0.02</v>
      </c>
      <c r="AE153" s="26">
        <v>-4</v>
      </c>
      <c r="AF153" s="26">
        <f>IF(
    ISNA(AC153),
    NA(),
    AD153
)</f>
        <v>-0.02</v>
      </c>
      <c r="AG153" s="66"/>
      <c r="AH153" s="35"/>
      <c r="AI153" s="30"/>
      <c r="AJ153" s="66"/>
      <c r="AK153" s="66"/>
      <c r="AL153" s="35" t="s">
        <v>107</v>
      </c>
      <c r="AM153" s="8"/>
      <c r="AN153" s="8"/>
      <c r="AO153" s="8"/>
      <c r="AP153" s="8"/>
      <c r="AQ153" s="8"/>
      <c r="AR153" s="30"/>
      <c r="AS153" s="38">
        <f t="shared" si="11"/>
        <v>-0.33333333333333548</v>
      </c>
      <c r="AT153" s="78">
        <f t="shared" si="12"/>
        <v>0.37346949039154692</v>
      </c>
      <c r="AU153" s="78" t="e" cm="1">
        <f t="array" ref="AU153">_xlfn.IFS(
    FALSE, N("Check if X1 shading is ON"),
    $AU$87&lt;&gt;"x", NA(),
    FALSE, N("Check if case is 'LEFT' and x axis value less than z score"),
    AND($AF$106 = "LEFT", $AS153 &lt; IF($AJ$106="", 0, $AJ$106)), $AT153,
    FALSE, N("Check if case is 'RIGHT' and x axis value greater than z score"),
    AND($AF$106 = "RIGHT", $AS153 &gt; IF($AJ$106="", 0, $AJ$106)), $AT153,
    FALSE, N("Check if case is 'TWO' and both directions"),
    AND(
        $AF$106 = "TWO",
        OR($AS153 &lt; -ABS($AJ$106), $AS153 &gt; ABS($AJ$107))
    ), $AT153,
    FALSE, N("Default case: Return NA()"),
    TRUE, NA()
)</f>
        <v>#N/A</v>
      </c>
      <c r="AV153" s="78" t="e" cm="1">
        <f t="array" ref="AV153">_xlfn.IFS(
    FALSE, N("Check if X1 shading is ON"),
    $AU$87&lt;&gt;"x", NA(),
    FALSE, N("Check if case is 'LEFT' and x axis value less than z score"),
    AND($AF$107 = "LEFT", $AS153 &lt; IF($AJ$107="", 0, $AJ$107)), $AT153,
    FALSE, N("Check if case is 'RIGHT' and x axis value greater than z score"),
    AND($AF$107 = "RIGHT", $AS153 &gt; IF($AJ$107="", 0, $AJ$107)), $AT153,
    FALSE, N("Default case: Return NA()"),
    TRUE, NA()
)</f>
        <v>#N/A</v>
      </c>
      <c r="AW153" s="78" t="e" cm="1">
        <f t="array" ref="AW153">_xlfn.IFS(
    FALSE, N("Check if X1 shading is ON"),
    $AW$87&lt;&gt;"x", NA(),
    FALSE, N("Check if case is 'LEFT' and x axis value less than z score"),
    AND($AF$110 = "LEFT", $AS153 &lt; IF($AJ$110="", 0, $AJ$110)), $AT153,
    FALSE, N("Check if case is 'RIGHT' and x axis value greater than z score"),
    AND($AF$110 = "RIGHT", $AS153 &gt; IF($AJ$110="", 0, $AJ$110)), $AT153,
    FALSE, N("Check if case is 'TWO' and both directions"),
    AND(
        $AF$110 = "TWO",
        OR($AS153 &lt; -ABS($AJ$110), $AS153 &gt; ABS($AJ$110))
    ), $AT153,
    FALSE, N("Default case: Return NA()"),
    TRUE, NA()
)</f>
        <v>#N/A</v>
      </c>
      <c r="AX153" s="30"/>
      <c r="AY153" s="66">
        <v>1.1666666666666643</v>
      </c>
      <c r="AZ153" s="66">
        <v>0.13400000000000001</v>
      </c>
      <c r="BA153" s="66">
        <f t="shared" si="30"/>
        <v>0.13400000000000001</v>
      </c>
      <c r="BB153" s="66" t="str">
        <f t="shared" si="31"/>
        <v>x̅</v>
      </c>
      <c r="DA153" s="30"/>
      <c r="DB153" s="35" t="s">
        <v>40</v>
      </c>
      <c r="DC153" s="70" t="s">
        <v>41</v>
      </c>
      <c r="DD153" s="35" t="s">
        <v>45</v>
      </c>
      <c r="DE153" s="35" t="s">
        <v>46</v>
      </c>
      <c r="DF153" s="35" t="s">
        <v>91</v>
      </c>
      <c r="DG153" s="35" t="s">
        <v>47</v>
      </c>
      <c r="DH153" s="30"/>
      <c r="DI153" s="66" t="str">
        <f>DL87</f>
        <v>Margin of error</v>
      </c>
      <c r="DJ153" s="104">
        <f>DM87</f>
        <v>0.91675474460491091</v>
      </c>
      <c r="DK153" s="26"/>
      <c r="DL153" s="8"/>
      <c r="DM153" s="8"/>
      <c r="DN153" s="8"/>
      <c r="DO153" s="8"/>
      <c r="DP153" s="8"/>
      <c r="DQ153" s="30"/>
      <c r="DR153" s="38">
        <f t="shared" si="37"/>
        <v>-0.37500000000000216</v>
      </c>
      <c r="DS153" s="78">
        <f t="shared" si="36"/>
        <v>0.36783574048247636</v>
      </c>
      <c r="DT153" s="78" t="e" cm="1">
        <f t="array" ref="DT153">_xlfn.IFS(
    FALSE, N("Check if X1 shading is ON"),
    $DT$88&lt;&gt;"x", NA(),
    FALSE, N("Check if case is 'LEFT' and x axis value less than z score"),
    AND($DE$107 = "LEFT", $DR153 &lt; IF($DI$107="", 0, $DI$107)), $DS153,
    FALSE, N("Check if case is 'RIGHT' and x axis value greater than z score"),
    AND($DE$107 = "RIGHT", $DR153 &gt; IF($DI$107="", 0, $DI$107)), $DS153,
    FALSE, N("Check if case is 'TWO' and both directions"),
    AND(
        $DE$107 = "TWO",
        OR($DR153 &lt; -ABS($DI$107), $DR153 &gt; ABS($DI$108))
    ), $DS153,
    FALSE, N("Default case: Return NA()"),
    TRUE, NA()
)</f>
        <v>#N/A</v>
      </c>
      <c r="DU153" s="78" t="e" cm="1">
        <f t="array" ref="DU153">_xlfn.IFS(
    FALSE, N("Check if X1 shading is ON"),
    $DT$88&lt;&gt;"x", NA(),
    FALSE, N("Check if case is 'LEFT' and x axis value less than z score"),
    AND($DE$108 = "LEFT", $DR153 &lt; IF($DI$108="", 0, $DI$108)), $DS153,
    FALSE, N("Check if case is 'RIGHT' and x axis value greater than z score"),
    AND($DE$108 = "RIGHT", $DR153 &gt; IF($DI$108="", 0, $DI$108)), $DS153,
    FALSE, N("Default case: Return NA()"),
    TRUE, NA()
)</f>
        <v>#N/A</v>
      </c>
      <c r="DV153" s="78" t="e" cm="1">
        <f t="array" ref="DV153">_xlfn.IFS(
    FALSE, N("Check if X1 shading is ON"),
    $DV$88&lt;&gt;"x", NA(),
    FALSE, N("Check if case is 'LEFT' and x axis value less than z score"),
    AND($DE$111 = "LEFT", $DR153 &lt; IF($DI$111="", 0, $DI$111)), $DS153,
    FALSE, N("Check if case is 'RIGHT' and x axis value greater than z score"),
    AND($DE$111 = "RIGHT", $DR153 &gt; IF($DI$111="", 0, $DI$111)), $DS153,
    FALSE, N("Check if case is 'TWO' and both directions"),
    AND(
        $DE$111 = "TWO",
        OR($DR153 &lt; -ABS($DI$111), $DR153 &gt; ABS($DI$111))
    ), $DS153,
    FALSE, N("Default case: Return NA()"),
    TRUE, NA()
)</f>
        <v>#N/A</v>
      </c>
      <c r="DW153" s="30"/>
      <c r="DX153" s="66">
        <v>0.83333333333333093</v>
      </c>
      <c r="DY153" s="66">
        <v>0.13400000000000001</v>
      </c>
      <c r="DZ153" s="66">
        <f t="shared" si="38"/>
        <v>0.13400000000000001</v>
      </c>
      <c r="EA153" s="66" t="str">
        <f t="shared" si="39"/>
        <v>x̅</v>
      </c>
    </row>
    <row r="154" spans="27:131" ht="17" x14ac:dyDescent="0.2">
      <c r="AA154"/>
      <c r="AB154" s="30"/>
      <c r="AC154" s="26"/>
      <c r="AD154" s="66"/>
      <c r="AE154" s="26">
        <f t="shared" ref="AE154:AE160" si="40">AE153+1</f>
        <v>-3</v>
      </c>
      <c r="AF154" s="26">
        <f t="shared" ref="AF154:AF160" si="41">AF153</f>
        <v>-0.02</v>
      </c>
      <c r="AG154" s="66" t="str">
        <f>AE154&amp;$AJ$105</f>
        <v>-3t</v>
      </c>
      <c r="AH154" s="78">
        <f t="shared" ref="AH154:AH160" si="42">IF($AC$153="x",_xlfn.NORM.S.DIST(AE154,FALSE),NA())</f>
        <v>4.4318484119380075E-3</v>
      </c>
      <c r="AI154" s="30"/>
      <c r="AJ154" s="66" t="str">
        <f>AM87</f>
        <v>lower bound</v>
      </c>
      <c r="AK154" s="104">
        <f>AN87</f>
        <v>80.283245255395087</v>
      </c>
      <c r="AL154" s="38">
        <f>(AK154-$AG$110)/$AH$110</f>
        <v>0.63190465687433062</v>
      </c>
      <c r="AM154" s="8"/>
      <c r="AN154" s="8"/>
      <c r="AO154" s="8"/>
      <c r="AP154" s="8"/>
      <c r="AQ154" s="8"/>
      <c r="AR154" s="30"/>
      <c r="AS154" s="38">
        <f t="shared" ref="AS154:AS217" si="43">AS153+$AR$91</f>
        <v>-0.29166666666666879</v>
      </c>
      <c r="AT154" s="78">
        <f t="shared" ref="AT154:AT217" si="44">IF(
    LEFT($AD$106,1) ="T",
    _xlfn.T.DIST(AS154, $AC$106-1, FALSE),
    _xlfn.NORM.S.DIST(AS154, FALSE)
)</f>
        <v>0.37851690572757207</v>
      </c>
      <c r="AU154" s="78" t="e" cm="1">
        <f t="array" ref="AU154">_xlfn.IFS(
    FALSE, N("Check if X1 shading is ON"),
    $AU$87&lt;&gt;"x", NA(),
    FALSE, N("Check if case is 'LEFT' and x axis value less than z score"),
    AND($AF$106 = "LEFT", $AS154 &lt; IF($AJ$106="", 0, $AJ$106)), $AT154,
    FALSE, N("Check if case is 'RIGHT' and x axis value greater than z score"),
    AND($AF$106 = "RIGHT", $AS154 &gt; IF($AJ$106="", 0, $AJ$106)), $AT154,
    FALSE, N("Check if case is 'TWO' and both directions"),
    AND(
        $AF$106 = "TWO",
        OR($AS154 &lt; -ABS($AJ$106), $AS154 &gt; ABS($AJ$107))
    ), $AT154,
    FALSE, N("Default case: Return NA()"),
    TRUE, NA()
)</f>
        <v>#N/A</v>
      </c>
      <c r="AV154" s="78" t="e" cm="1">
        <f t="array" ref="AV154">_xlfn.IFS(
    FALSE, N("Check if X1 shading is ON"),
    $AU$87&lt;&gt;"x", NA(),
    FALSE, N("Check if case is 'LEFT' and x axis value less than z score"),
    AND($AF$107 = "LEFT", $AS154 &lt; IF($AJ$107="", 0, $AJ$107)), $AT154,
    FALSE, N("Check if case is 'RIGHT' and x axis value greater than z score"),
    AND($AF$107 = "RIGHT", $AS154 &gt; IF($AJ$107="", 0, $AJ$107)), $AT154,
    FALSE, N("Default case: Return NA()"),
    TRUE, NA()
)</f>
        <v>#N/A</v>
      </c>
      <c r="AW154" s="78" t="e" cm="1">
        <f t="array" ref="AW154">_xlfn.IFS(
    FALSE, N("Check if X1 shading is ON"),
    $AW$87&lt;&gt;"x", NA(),
    FALSE, N("Check if case is 'LEFT' and x axis value less than z score"),
    AND($AF$110 = "LEFT", $AS154 &lt; IF($AJ$110="", 0, $AJ$110)), $AT154,
    FALSE, N("Check if case is 'RIGHT' and x axis value greater than z score"),
    AND($AF$110 = "RIGHT", $AS154 &gt; IF($AJ$110="", 0, $AJ$110)), $AT154,
    FALSE, N("Check if case is 'TWO' and both directions"),
    AND(
        $AF$110 = "TWO",
        OR($AS154 &lt; -ABS($AJ$110), $AS154 &gt; ABS($AJ$110))
    ), $AT154,
    FALSE, N("Default case: Return NA()"),
    TRUE, NA()
)</f>
        <v>#N/A</v>
      </c>
      <c r="AX154" s="30"/>
      <c r="AY154" s="66">
        <v>1.3333333333333313</v>
      </c>
      <c r="AZ154" s="66">
        <v>0.13400000000000001</v>
      </c>
      <c r="BA154" s="66">
        <f t="shared" si="30"/>
        <v>0.13400000000000001</v>
      </c>
      <c r="BB154" s="66" t="str">
        <f t="shared" si="31"/>
        <v>x̅</v>
      </c>
      <c r="DA154" s="30"/>
      <c r="DB154" s="82" t="str">
        <f>DM95</f>
        <v>x</v>
      </c>
      <c r="DC154" s="66">
        <f>IF(DB154="x",-0.02,NA())</f>
        <v>-0.02</v>
      </c>
      <c r="DD154" s="26">
        <v>-4</v>
      </c>
      <c r="DE154" s="26">
        <f>IF(
    ISNA(DB154),
    NA(),
    DC154
)</f>
        <v>-0.02</v>
      </c>
      <c r="DF154" s="66"/>
      <c r="DG154" s="35"/>
      <c r="DH154" s="30"/>
      <c r="DI154" s="66"/>
      <c r="DJ154" s="66"/>
      <c r="DK154" s="35" t="s">
        <v>107</v>
      </c>
      <c r="DL154" s="8"/>
      <c r="DM154" s="8"/>
      <c r="DN154" s="8"/>
      <c r="DO154" s="8"/>
      <c r="DP154" s="8"/>
      <c r="DQ154" s="30"/>
      <c r="DR154" s="38">
        <f t="shared" si="37"/>
        <v>-0.33333333333333548</v>
      </c>
      <c r="DS154" s="78">
        <f t="shared" ref="DS154:DS185" si="45">IF(
    LEFT($DC$107,1) ="T",
    _xlfn.T.DIST(DR154, $DB$107-1, FALSE),
    _xlfn.NORM.S.DIST(DR154, FALSE)
)</f>
        <v>0.37346949039154692</v>
      </c>
      <c r="DT154" s="78" t="e" cm="1">
        <f t="array" ref="DT154">_xlfn.IFS(
    FALSE, N("Check if X1 shading is ON"),
    $DT$88&lt;&gt;"x", NA(),
    FALSE, N("Check if case is 'LEFT' and x axis value less than z score"),
    AND($DE$107 = "LEFT", $DR154 &lt; IF($DI$107="", 0, $DI$107)), $DS154,
    FALSE, N("Check if case is 'RIGHT' and x axis value greater than z score"),
    AND($DE$107 = "RIGHT", $DR154 &gt; IF($DI$107="", 0, $DI$107)), $DS154,
    FALSE, N("Check if case is 'TWO' and both directions"),
    AND(
        $DE$107 = "TWO",
        OR($DR154 &lt; -ABS($DI$107), $DR154 &gt; ABS($DI$108))
    ), $DS154,
    FALSE, N("Default case: Return NA()"),
    TRUE, NA()
)</f>
        <v>#N/A</v>
      </c>
      <c r="DU154" s="78" t="e" cm="1">
        <f t="array" ref="DU154">_xlfn.IFS(
    FALSE, N("Check if X1 shading is ON"),
    $DT$88&lt;&gt;"x", NA(),
    FALSE, N("Check if case is 'LEFT' and x axis value less than z score"),
    AND($DE$108 = "LEFT", $DR154 &lt; IF($DI$108="", 0, $DI$108)), $DS154,
    FALSE, N("Check if case is 'RIGHT' and x axis value greater than z score"),
    AND($DE$108 = "RIGHT", $DR154 &gt; IF($DI$108="", 0, $DI$108)), $DS154,
    FALSE, N("Default case: Return NA()"),
    TRUE, NA()
)</f>
        <v>#N/A</v>
      </c>
      <c r="DV154" s="78" t="e" cm="1">
        <f t="array" ref="DV154">_xlfn.IFS(
    FALSE, N("Check if X1 shading is ON"),
    $DV$88&lt;&gt;"x", NA(),
    FALSE, N("Check if case is 'LEFT' and x axis value less than z score"),
    AND($DE$111 = "LEFT", $DR154 &lt; IF($DI$111="", 0, $DI$111)), $DS154,
    FALSE, N("Check if case is 'RIGHT' and x axis value greater than z score"),
    AND($DE$111 = "RIGHT", $DR154 &gt; IF($DI$111="", 0, $DI$111)), $DS154,
    FALSE, N("Check if case is 'TWO' and both directions"),
    AND(
        $DE$111 = "TWO",
        OR($DR154 &lt; -ABS($DI$111), $DR154 &gt; ABS($DI$111))
    ), $DS154,
    FALSE, N("Default case: Return NA()"),
    TRUE, NA()
)</f>
        <v>#N/A</v>
      </c>
      <c r="DW154" s="30"/>
      <c r="DX154" s="66">
        <v>1.1666666666666643</v>
      </c>
      <c r="DY154" s="66">
        <v>0.13400000000000001</v>
      </c>
      <c r="DZ154" s="66">
        <f t="shared" si="38"/>
        <v>0.13400000000000001</v>
      </c>
      <c r="EA154" s="66" t="str">
        <f t="shared" si="39"/>
        <v>x̅</v>
      </c>
    </row>
    <row r="155" spans="27:131" ht="16" x14ac:dyDescent="0.2">
      <c r="AA155"/>
      <c r="AB155" s="30"/>
      <c r="AC155" s="26"/>
      <c r="AD155" s="66"/>
      <c r="AE155" s="26">
        <f t="shared" si="40"/>
        <v>-2</v>
      </c>
      <c r="AF155" s="26">
        <f t="shared" si="41"/>
        <v>-0.02</v>
      </c>
      <c r="AG155" s="66" t="str">
        <f t="shared" ref="AG155:AG156" si="46">AE155&amp;$AJ$105</f>
        <v>-2t</v>
      </c>
      <c r="AH155" s="78">
        <f t="shared" si="42"/>
        <v>5.3990966513188063E-2</v>
      </c>
      <c r="AI155" s="30"/>
      <c r="AJ155" s="66" t="str">
        <f>AM88</f>
        <v>upper bound</v>
      </c>
      <c r="AK155" s="104">
        <f>AN88</f>
        <v>82.116754744604918</v>
      </c>
      <c r="AL155" s="38">
        <f>(AK155-$AG$110)/$AH$110</f>
        <v>4.7223639411397604</v>
      </c>
      <c r="AM155" s="66"/>
      <c r="AN155" s="66"/>
      <c r="AO155" s="8"/>
      <c r="AP155" s="8"/>
      <c r="AQ155" s="8"/>
      <c r="AR155" s="30"/>
      <c r="AS155" s="38">
        <f t="shared" si="43"/>
        <v>-0.25000000000000211</v>
      </c>
      <c r="AT155" s="78">
        <f t="shared" si="44"/>
        <v>0.38295020271144919</v>
      </c>
      <c r="AU155" s="78" t="e" cm="1">
        <f t="array" ref="AU155">_xlfn.IFS(
    FALSE, N("Check if X1 shading is ON"),
    $AU$87&lt;&gt;"x", NA(),
    FALSE, N("Check if case is 'LEFT' and x axis value less than z score"),
    AND($AF$106 = "LEFT", $AS155 &lt; IF($AJ$106="", 0, $AJ$106)), $AT155,
    FALSE, N("Check if case is 'RIGHT' and x axis value greater than z score"),
    AND($AF$106 = "RIGHT", $AS155 &gt; IF($AJ$106="", 0, $AJ$106)), $AT155,
    FALSE, N("Check if case is 'TWO' and both directions"),
    AND(
        $AF$106 = "TWO",
        OR($AS155 &lt; -ABS($AJ$106), $AS155 &gt; ABS($AJ$107))
    ), $AT155,
    FALSE, N("Default case: Return NA()"),
    TRUE, NA()
)</f>
        <v>#N/A</v>
      </c>
      <c r="AV155" s="78" t="e" cm="1">
        <f t="array" ref="AV155">_xlfn.IFS(
    FALSE, N("Check if X1 shading is ON"),
    $AU$87&lt;&gt;"x", NA(),
    FALSE, N("Check if case is 'LEFT' and x axis value less than z score"),
    AND($AF$107 = "LEFT", $AS155 &lt; IF($AJ$107="", 0, $AJ$107)), $AT155,
    FALSE, N("Check if case is 'RIGHT' and x axis value greater than z score"),
    AND($AF$107 = "RIGHT", $AS155 &gt; IF($AJ$107="", 0, $AJ$107)), $AT155,
    FALSE, N("Default case: Return NA()"),
    TRUE, NA()
)</f>
        <v>#N/A</v>
      </c>
      <c r="AW155" s="78" t="e" cm="1">
        <f t="array" ref="AW155">_xlfn.IFS(
    FALSE, N("Check if X1 shading is ON"),
    $AW$87&lt;&gt;"x", NA(),
    FALSE, N("Check if case is 'LEFT' and x axis value less than z score"),
    AND($AF$110 = "LEFT", $AS155 &lt; IF($AJ$110="", 0, $AJ$110)), $AT155,
    FALSE, N("Check if case is 'RIGHT' and x axis value greater than z score"),
    AND($AF$110 = "RIGHT", $AS155 &gt; IF($AJ$110="", 0, $AJ$110)), $AT155,
    FALSE, N("Check if case is 'TWO' and both directions"),
    AND(
        $AF$110 = "TWO",
        OR($AS155 &lt; -ABS($AJ$110), $AS155 &gt; ABS($AJ$110))
    ), $AT155,
    FALSE, N("Default case: Return NA()"),
    TRUE, NA()
)</f>
        <v>#N/A</v>
      </c>
      <c r="AX155" s="30"/>
      <c r="AY155" s="66">
        <v>-1.1666666666666687</v>
      </c>
      <c r="AZ155" s="66">
        <v>0.158</v>
      </c>
      <c r="BA155" s="66">
        <f t="shared" si="30"/>
        <v>0.158</v>
      </c>
      <c r="BB155" s="66" t="str">
        <f t="shared" si="31"/>
        <v>x̅</v>
      </c>
      <c r="DA155" s="30"/>
      <c r="DB155" s="26"/>
      <c r="DC155" s="66"/>
      <c r="DD155" s="26">
        <f t="shared" ref="DD155:DD161" si="47">DD154+1</f>
        <v>-3</v>
      </c>
      <c r="DE155" s="26">
        <f t="shared" ref="DE155:DE161" si="48">DE154</f>
        <v>-0.02</v>
      </c>
      <c r="DF155" s="66" t="str">
        <f>DD155&amp;$DI$106</f>
        <v>-3t</v>
      </c>
      <c r="DG155" s="78">
        <f t="shared" ref="DG155:DG161" si="49">IF($DB$154="x",_xlfn.NORM.S.DIST(DD155,FALSE),NA())</f>
        <v>4.4318484119380075E-3</v>
      </c>
      <c r="DH155" s="30"/>
      <c r="DI155" s="66" t="str">
        <f>DL88</f>
        <v>lower bound</v>
      </c>
      <c r="DJ155" s="104">
        <f>DM88</f>
        <v>80.283245255395087</v>
      </c>
      <c r="DK155" s="38">
        <f>(DJ155-$DF$111)/$DG$111</f>
        <v>0.63190465687433062</v>
      </c>
      <c r="DL155" s="8"/>
      <c r="DM155" s="8"/>
      <c r="DN155" s="8"/>
      <c r="DO155" s="8"/>
      <c r="DP155" s="8"/>
      <c r="DQ155" s="30"/>
      <c r="DR155" s="38">
        <f t="shared" ref="DR155:DR186" si="50">DR154+$DQ$92</f>
        <v>-0.29166666666666879</v>
      </c>
      <c r="DS155" s="78">
        <f t="shared" si="45"/>
        <v>0.37851690572757207</v>
      </c>
      <c r="DT155" s="78" t="e" cm="1">
        <f t="array" ref="DT155">_xlfn.IFS(
    FALSE, N("Check if X1 shading is ON"),
    $DT$88&lt;&gt;"x", NA(),
    FALSE, N("Check if case is 'LEFT' and x axis value less than z score"),
    AND($DE$107 = "LEFT", $DR155 &lt; IF($DI$107="", 0, $DI$107)), $DS155,
    FALSE, N("Check if case is 'RIGHT' and x axis value greater than z score"),
    AND($DE$107 = "RIGHT", $DR155 &gt; IF($DI$107="", 0, $DI$107)), $DS155,
    FALSE, N("Check if case is 'TWO' and both directions"),
    AND(
        $DE$107 = "TWO",
        OR($DR155 &lt; -ABS($DI$107), $DR155 &gt; ABS($DI$108))
    ), $DS155,
    FALSE, N("Default case: Return NA()"),
    TRUE, NA()
)</f>
        <v>#N/A</v>
      </c>
      <c r="DU155" s="78" t="e" cm="1">
        <f t="array" ref="DU155">_xlfn.IFS(
    FALSE, N("Check if X1 shading is ON"),
    $DT$88&lt;&gt;"x", NA(),
    FALSE, N("Check if case is 'LEFT' and x axis value less than z score"),
    AND($DE$108 = "LEFT", $DR155 &lt; IF($DI$108="", 0, $DI$108)), $DS155,
    FALSE, N("Check if case is 'RIGHT' and x axis value greater than z score"),
    AND($DE$108 = "RIGHT", $DR155 &gt; IF($DI$108="", 0, $DI$108)), $DS155,
    FALSE, N("Default case: Return NA()"),
    TRUE, NA()
)</f>
        <v>#N/A</v>
      </c>
      <c r="DV155" s="78" t="e" cm="1">
        <f t="array" ref="DV155">_xlfn.IFS(
    FALSE, N("Check if X1 shading is ON"),
    $DV$88&lt;&gt;"x", NA(),
    FALSE, N("Check if case is 'LEFT' and x axis value less than z score"),
    AND($DE$111 = "LEFT", $DR155 &lt; IF($DI$111="", 0, $DI$111)), $DS155,
    FALSE, N("Check if case is 'RIGHT' and x axis value greater than z score"),
    AND($DE$111 = "RIGHT", $DR155 &gt; IF($DI$111="", 0, $DI$111)), $DS155,
    FALSE, N("Check if case is 'TWO' and both directions"),
    AND(
        $DE$111 = "TWO",
        OR($DR155 &lt; -ABS($DI$111), $DR155 &gt; ABS($DI$111))
    ), $DS155,
    FALSE, N("Default case: Return NA()"),
    TRUE, NA()
)</f>
        <v>#N/A</v>
      </c>
      <c r="DW155" s="30"/>
      <c r="DX155" s="66">
        <v>1.3333333333333313</v>
      </c>
      <c r="DY155" s="66">
        <v>0.13400000000000001</v>
      </c>
      <c r="DZ155" s="66">
        <f t="shared" si="38"/>
        <v>0.13400000000000001</v>
      </c>
      <c r="EA155" s="66" t="str">
        <f t="shared" si="39"/>
        <v>x̅</v>
      </c>
    </row>
    <row r="156" spans="27:131" ht="16" x14ac:dyDescent="0.2">
      <c r="AA156"/>
      <c r="AB156" s="30"/>
      <c r="AC156" s="26"/>
      <c r="AD156" s="66"/>
      <c r="AE156" s="26">
        <f t="shared" si="40"/>
        <v>-1</v>
      </c>
      <c r="AF156" s="26">
        <f t="shared" si="41"/>
        <v>-0.02</v>
      </c>
      <c r="AG156" s="66" t="str">
        <f t="shared" si="46"/>
        <v>-1t</v>
      </c>
      <c r="AH156" s="78">
        <f t="shared" si="42"/>
        <v>0.24197072451914337</v>
      </c>
      <c r="AI156" s="30"/>
      <c r="AJ156" s="66"/>
      <c r="AK156" s="66"/>
      <c r="AL156" s="66"/>
      <c r="AM156" s="66"/>
      <c r="AN156" s="66"/>
      <c r="AO156" s="8"/>
      <c r="AP156" s="30"/>
      <c r="AQ156" s="30"/>
      <c r="AR156" s="30"/>
      <c r="AS156" s="38">
        <f t="shared" si="43"/>
        <v>-0.20833333333333545</v>
      </c>
      <c r="AT156" s="78">
        <f t="shared" si="44"/>
        <v>0.3867447181630414</v>
      </c>
      <c r="AU156" s="78" t="e" cm="1">
        <f t="array" ref="AU156">_xlfn.IFS(
    FALSE, N("Check if X1 shading is ON"),
    $AU$87&lt;&gt;"x", NA(),
    FALSE, N("Check if case is 'LEFT' and x axis value less than z score"),
    AND($AF$106 = "LEFT", $AS156 &lt; IF($AJ$106="", 0, $AJ$106)), $AT156,
    FALSE, N("Check if case is 'RIGHT' and x axis value greater than z score"),
    AND($AF$106 = "RIGHT", $AS156 &gt; IF($AJ$106="", 0, $AJ$106)), $AT156,
    FALSE, N("Check if case is 'TWO' and both directions"),
    AND(
        $AF$106 = "TWO",
        OR($AS156 &lt; -ABS($AJ$106), $AS156 &gt; ABS($AJ$107))
    ), $AT156,
    FALSE, N("Default case: Return NA()"),
    TRUE, NA()
)</f>
        <v>#N/A</v>
      </c>
      <c r="AV156" s="78" t="e" cm="1">
        <f t="array" ref="AV156">_xlfn.IFS(
    FALSE, N("Check if X1 shading is ON"),
    $AU$87&lt;&gt;"x", NA(),
    FALSE, N("Check if case is 'LEFT' and x axis value less than z score"),
    AND($AF$107 = "LEFT", $AS156 &lt; IF($AJ$107="", 0, $AJ$107)), $AT156,
    FALSE, N("Check if case is 'RIGHT' and x axis value greater than z score"),
    AND($AF$107 = "RIGHT", $AS156 &gt; IF($AJ$107="", 0, $AJ$107)), $AT156,
    FALSE, N("Default case: Return NA()"),
    TRUE, NA()
)</f>
        <v>#N/A</v>
      </c>
      <c r="AW156" s="78" t="e" cm="1">
        <f t="array" ref="AW156">_xlfn.IFS(
    FALSE, N("Check if X1 shading is ON"),
    $AW$87&lt;&gt;"x", NA(),
    FALSE, N("Check if case is 'LEFT' and x axis value less than z score"),
    AND($AF$110 = "LEFT", $AS156 &lt; IF($AJ$110="", 0, $AJ$110)), $AT156,
    FALSE, N("Check if case is 'RIGHT' and x axis value greater than z score"),
    AND($AF$110 = "RIGHT", $AS156 &gt; IF($AJ$110="", 0, $AJ$110)), $AT156,
    FALSE, N("Check if case is 'TWO' and both directions"),
    AND(
        $AF$110 = "TWO",
        OR($AS156 &lt; -ABS($AJ$110), $AS156 &gt; ABS($AJ$110))
    ), $AT156,
    FALSE, N("Default case: Return NA()"),
    TRUE, NA()
)</f>
        <v>#N/A</v>
      </c>
      <c r="AX156" s="30"/>
      <c r="AY156" s="66">
        <v>-0.83333333333333526</v>
      </c>
      <c r="AZ156" s="66">
        <v>0.158</v>
      </c>
      <c r="BA156" s="66">
        <f t="shared" si="30"/>
        <v>0.158</v>
      </c>
      <c r="BB156" s="66" t="str">
        <f t="shared" si="31"/>
        <v>x̅</v>
      </c>
      <c r="DA156" s="30"/>
      <c r="DB156" s="26"/>
      <c r="DC156" s="66"/>
      <c r="DD156" s="26">
        <f t="shared" si="47"/>
        <v>-2</v>
      </c>
      <c r="DE156" s="26">
        <f t="shared" si="48"/>
        <v>-0.02</v>
      </c>
      <c r="DF156" s="66" t="str">
        <f>DD156&amp;$DI$106</f>
        <v>-2t</v>
      </c>
      <c r="DG156" s="78">
        <f t="shared" si="49"/>
        <v>5.3990966513188063E-2</v>
      </c>
      <c r="DH156" s="30"/>
      <c r="DI156" s="66" t="str">
        <f>DL89</f>
        <v>upper bound</v>
      </c>
      <c r="DJ156" s="104">
        <f>DM89</f>
        <v>82.116754744604918</v>
      </c>
      <c r="DK156" s="38">
        <f>(DJ156-$DF$111)/$DG$111</f>
        <v>4.7223639411397604</v>
      </c>
      <c r="DL156" s="66"/>
      <c r="DM156" s="66"/>
      <c r="DN156" s="8"/>
      <c r="DO156" s="8"/>
      <c r="DP156" s="8"/>
      <c r="DQ156" s="30"/>
      <c r="DR156" s="38">
        <f t="shared" si="50"/>
        <v>-0.25000000000000211</v>
      </c>
      <c r="DS156" s="78">
        <f t="shared" si="45"/>
        <v>0.38295020271144919</v>
      </c>
      <c r="DT156" s="78" t="e" cm="1">
        <f t="array" ref="DT156">_xlfn.IFS(
    FALSE, N("Check if X1 shading is ON"),
    $DT$88&lt;&gt;"x", NA(),
    FALSE, N("Check if case is 'LEFT' and x axis value less than z score"),
    AND($DE$107 = "LEFT", $DR156 &lt; IF($DI$107="", 0, $DI$107)), $DS156,
    FALSE, N("Check if case is 'RIGHT' and x axis value greater than z score"),
    AND($DE$107 = "RIGHT", $DR156 &gt; IF($DI$107="", 0, $DI$107)), $DS156,
    FALSE, N("Check if case is 'TWO' and both directions"),
    AND(
        $DE$107 = "TWO",
        OR($DR156 &lt; -ABS($DI$107), $DR156 &gt; ABS($DI$108))
    ), $DS156,
    FALSE, N("Default case: Return NA()"),
    TRUE, NA()
)</f>
        <v>#N/A</v>
      </c>
      <c r="DU156" s="78" t="e" cm="1">
        <f t="array" ref="DU156">_xlfn.IFS(
    FALSE, N("Check if X1 shading is ON"),
    $DT$88&lt;&gt;"x", NA(),
    FALSE, N("Check if case is 'LEFT' and x axis value less than z score"),
    AND($DE$108 = "LEFT", $DR156 &lt; IF($DI$108="", 0, $DI$108)), $DS156,
    FALSE, N("Check if case is 'RIGHT' and x axis value greater than z score"),
    AND($DE$108 = "RIGHT", $DR156 &gt; IF($DI$108="", 0, $DI$108)), $DS156,
    FALSE, N("Default case: Return NA()"),
    TRUE, NA()
)</f>
        <v>#N/A</v>
      </c>
      <c r="DV156" s="78" t="e" cm="1">
        <f t="array" ref="DV156">_xlfn.IFS(
    FALSE, N("Check if X1 shading is ON"),
    $DV$88&lt;&gt;"x", NA(),
    FALSE, N("Check if case is 'LEFT' and x axis value less than z score"),
    AND($DE$111 = "LEFT", $DR156 &lt; IF($DI$111="", 0, $DI$111)), $DS156,
    FALSE, N("Check if case is 'RIGHT' and x axis value greater than z score"),
    AND($DE$111 = "RIGHT", $DR156 &gt; IF($DI$111="", 0, $DI$111)), $DS156,
    FALSE, N("Check if case is 'TWO' and both directions"),
    AND(
        $DE$111 = "TWO",
        OR($DR156 &lt; -ABS($DI$111), $DR156 &gt; ABS($DI$111))
    ), $DS156,
    FALSE, N("Default case: Return NA()"),
    TRUE, NA()
)</f>
        <v>#N/A</v>
      </c>
      <c r="DW156" s="30"/>
      <c r="DX156" s="66">
        <v>-1.1666666666666687</v>
      </c>
      <c r="DY156" s="66">
        <v>0.158</v>
      </c>
      <c r="DZ156" s="66">
        <f t="shared" si="38"/>
        <v>0.158</v>
      </c>
      <c r="EA156" s="66" t="str">
        <f t="shared" si="39"/>
        <v>x̅</v>
      </c>
    </row>
    <row r="157" spans="27:131" ht="16" x14ac:dyDescent="0.2">
      <c r="AA157"/>
      <c r="AB157" s="30"/>
      <c r="AC157" s="26"/>
      <c r="AD157" s="66"/>
      <c r="AE157" s="26">
        <f t="shared" si="40"/>
        <v>0</v>
      </c>
      <c r="AF157" s="26">
        <f t="shared" si="41"/>
        <v>-0.02</v>
      </c>
      <c r="AG157" s="66">
        <f>AE157</f>
        <v>0</v>
      </c>
      <c r="AH157" s="78">
        <f t="shared" si="42"/>
        <v>0.3989422804014327</v>
      </c>
      <c r="AI157" s="30"/>
      <c r="AJ157" s="66" t="s">
        <v>40</v>
      </c>
      <c r="AK157" s="66" t="s">
        <v>41</v>
      </c>
      <c r="AL157" s="66" t="s">
        <v>1</v>
      </c>
      <c r="AM157" s="66" t="s">
        <v>2</v>
      </c>
      <c r="AN157" s="66" t="s">
        <v>8</v>
      </c>
      <c r="AO157" s="8"/>
      <c r="AP157" s="30"/>
      <c r="AQ157" s="30"/>
      <c r="AR157" s="30"/>
      <c r="AS157" s="38">
        <f t="shared" si="43"/>
        <v>-0.16666666666666879</v>
      </c>
      <c r="AT157" s="78">
        <f t="shared" si="44"/>
        <v>0.38987915134907958</v>
      </c>
      <c r="AU157" s="78" t="e" cm="1">
        <f t="array" ref="AU157">_xlfn.IFS(
    FALSE, N("Check if X1 shading is ON"),
    $AU$87&lt;&gt;"x", NA(),
    FALSE, N("Check if case is 'LEFT' and x axis value less than z score"),
    AND($AF$106 = "LEFT", $AS157 &lt; IF($AJ$106="", 0, $AJ$106)), $AT157,
    FALSE, N("Check if case is 'RIGHT' and x axis value greater than z score"),
    AND($AF$106 = "RIGHT", $AS157 &gt; IF($AJ$106="", 0, $AJ$106)), $AT157,
    FALSE, N("Check if case is 'TWO' and both directions"),
    AND(
        $AF$106 = "TWO",
        OR($AS157 &lt; -ABS($AJ$106), $AS157 &gt; ABS($AJ$107))
    ), $AT157,
    FALSE, N("Default case: Return NA()"),
    TRUE, NA()
)</f>
        <v>#N/A</v>
      </c>
      <c r="AV157" s="78" t="e" cm="1">
        <f t="array" ref="AV157">_xlfn.IFS(
    FALSE, N("Check if X1 shading is ON"),
    $AU$87&lt;&gt;"x", NA(),
    FALSE, N("Check if case is 'LEFT' and x axis value less than z score"),
    AND($AF$107 = "LEFT", $AS157 &lt; IF($AJ$107="", 0, $AJ$107)), $AT157,
    FALSE, N("Check if case is 'RIGHT' and x axis value greater than z score"),
    AND($AF$107 = "RIGHT", $AS157 &gt; IF($AJ$107="", 0, $AJ$107)), $AT157,
    FALSE, N("Default case: Return NA()"),
    TRUE, NA()
)</f>
        <v>#N/A</v>
      </c>
      <c r="AW157" s="78" t="e" cm="1">
        <f t="array" ref="AW157">_xlfn.IFS(
    FALSE, N("Check if X1 shading is ON"),
    $AW$87&lt;&gt;"x", NA(),
    FALSE, N("Check if case is 'LEFT' and x axis value less than z score"),
    AND($AF$110 = "LEFT", $AS157 &lt; IF($AJ$110="", 0, $AJ$110)), $AT157,
    FALSE, N("Check if case is 'RIGHT' and x axis value greater than z score"),
    AND($AF$110 = "RIGHT", $AS157 &gt; IF($AJ$110="", 0, $AJ$110)), $AT157,
    FALSE, N("Check if case is 'TWO' and both directions"),
    AND(
        $AF$110 = "TWO",
        OR($AS157 &lt; -ABS($AJ$110), $AS157 &gt; ABS($AJ$110))
    ), $AT157,
    FALSE, N("Default case: Return NA()"),
    TRUE, NA()
)</f>
        <v>#N/A</v>
      </c>
      <c r="AX157" s="30"/>
      <c r="AY157" s="66">
        <v>-0.66666666666666874</v>
      </c>
      <c r="AZ157" s="66">
        <v>0.158</v>
      </c>
      <c r="BA157" s="66">
        <f t="shared" si="30"/>
        <v>0.158</v>
      </c>
      <c r="BB157" s="66" t="str">
        <f t="shared" si="31"/>
        <v>x̅</v>
      </c>
      <c r="DA157" s="30"/>
      <c r="DB157" s="26"/>
      <c r="DC157" s="66"/>
      <c r="DD157" s="26">
        <f t="shared" si="47"/>
        <v>-1</v>
      </c>
      <c r="DE157" s="26">
        <f t="shared" si="48"/>
        <v>-0.02</v>
      </c>
      <c r="DF157" s="66" t="str">
        <f>DD157&amp;$DI$106</f>
        <v>-1t</v>
      </c>
      <c r="DG157" s="78">
        <f t="shared" si="49"/>
        <v>0.24197072451914337</v>
      </c>
      <c r="DH157" s="30"/>
      <c r="DI157" s="66"/>
      <c r="DJ157" s="66"/>
      <c r="DK157" s="66"/>
      <c r="DL157" s="66"/>
      <c r="DM157" s="66"/>
      <c r="DN157" s="8"/>
      <c r="DO157" s="30"/>
      <c r="DP157" s="30"/>
      <c r="DQ157" s="30"/>
      <c r="DR157" s="38">
        <f t="shared" si="50"/>
        <v>-0.20833333333333545</v>
      </c>
      <c r="DS157" s="78">
        <f t="shared" si="45"/>
        <v>0.3867447181630414</v>
      </c>
      <c r="DT157" s="78" t="e" cm="1">
        <f t="array" ref="DT157">_xlfn.IFS(
    FALSE, N("Check if X1 shading is ON"),
    $DT$88&lt;&gt;"x", NA(),
    FALSE, N("Check if case is 'LEFT' and x axis value less than z score"),
    AND($DE$107 = "LEFT", $DR157 &lt; IF($DI$107="", 0, $DI$107)), $DS157,
    FALSE, N("Check if case is 'RIGHT' and x axis value greater than z score"),
    AND($DE$107 = "RIGHT", $DR157 &gt; IF($DI$107="", 0, $DI$107)), $DS157,
    FALSE, N("Check if case is 'TWO' and both directions"),
    AND(
        $DE$107 = "TWO",
        OR($DR157 &lt; -ABS($DI$107), $DR157 &gt; ABS($DI$108))
    ), $DS157,
    FALSE, N("Default case: Return NA()"),
    TRUE, NA()
)</f>
        <v>#N/A</v>
      </c>
      <c r="DU157" s="78" t="e" cm="1">
        <f t="array" ref="DU157">_xlfn.IFS(
    FALSE, N("Check if X1 shading is ON"),
    $DT$88&lt;&gt;"x", NA(),
    FALSE, N("Check if case is 'LEFT' and x axis value less than z score"),
    AND($DE$108 = "LEFT", $DR157 &lt; IF($DI$108="", 0, $DI$108)), $DS157,
    FALSE, N("Check if case is 'RIGHT' and x axis value greater than z score"),
    AND($DE$108 = "RIGHT", $DR157 &gt; IF($DI$108="", 0, $DI$108)), $DS157,
    FALSE, N("Default case: Return NA()"),
    TRUE, NA()
)</f>
        <v>#N/A</v>
      </c>
      <c r="DV157" s="78" t="e" cm="1">
        <f t="array" ref="DV157">_xlfn.IFS(
    FALSE, N("Check if X1 shading is ON"),
    $DV$88&lt;&gt;"x", NA(),
    FALSE, N("Check if case is 'LEFT' and x axis value less than z score"),
    AND($DE$111 = "LEFT", $DR157 &lt; IF($DI$111="", 0, $DI$111)), $DS157,
    FALSE, N("Check if case is 'RIGHT' and x axis value greater than z score"),
    AND($DE$111 = "RIGHT", $DR157 &gt; IF($DI$111="", 0, $DI$111)), $DS157,
    FALSE, N("Check if case is 'TWO' and both directions"),
    AND(
        $DE$111 = "TWO",
        OR($DR157 &lt; -ABS($DI$111), $DR157 &gt; ABS($DI$111))
    ), $DS157,
    FALSE, N("Default case: Return NA()"),
    TRUE, NA()
)</f>
        <v>#N/A</v>
      </c>
      <c r="DW157" s="30"/>
      <c r="DX157" s="66">
        <v>-0.83333333333333526</v>
      </c>
      <c r="DY157" s="66">
        <v>0.158</v>
      </c>
      <c r="DZ157" s="66">
        <f t="shared" si="38"/>
        <v>0.158</v>
      </c>
      <c r="EA157" s="66" t="str">
        <f t="shared" si="39"/>
        <v>x̅</v>
      </c>
    </row>
    <row r="158" spans="27:131" ht="16" x14ac:dyDescent="0.2">
      <c r="AA158"/>
      <c r="AB158" s="30"/>
      <c r="AC158" s="26"/>
      <c r="AD158" s="66"/>
      <c r="AE158" s="26">
        <f t="shared" si="40"/>
        <v>1</v>
      </c>
      <c r="AF158" s="26">
        <f t="shared" si="41"/>
        <v>-0.02</v>
      </c>
      <c r="AG158" s="66" t="str">
        <f t="shared" ref="AG158:AG160" si="51">AE158&amp;$AJ$105</f>
        <v>1t</v>
      </c>
      <c r="AH158" s="78">
        <f t="shared" si="42"/>
        <v>0.24197072451914337</v>
      </c>
      <c r="AI158" s="30"/>
      <c r="AJ158" s="66">
        <f>AN106</f>
        <v>0</v>
      </c>
      <c r="AK158" s="66">
        <v>-0.09</v>
      </c>
      <c r="AL158" s="104">
        <f>MAX(-3.9, MIN(3.9, AL154))</f>
        <v>0.63190465687433062</v>
      </c>
      <c r="AM158" s="66" t="e">
        <f>IF(AND($AJ$158="x",$AK$152&lt;&gt;0),0,NA())</f>
        <v>#N/A</v>
      </c>
      <c r="AN158" s="104" t="str">
        <f>IFERROR(
    "μ lower"&amp;CHAR(10)&amp;IF(
        AL154 &lt; -3.5,
        TEXT(
            AK154,
            IF(
                $AN$110 = 0,
                "#,##0",
                "#,##0." &amp; REPT("0", $AN$110)
            )
        ) &amp; " ⟵",
        TEXT(
            AK154,
            IF(
                $AN$110 = 0,
                "#,##0",
                "#,##0." &amp; REPT("0", $AN$110)
            )
        )
    ),
    ""
)</f>
        <v>μ lower
80.28</v>
      </c>
      <c r="AO158" s="8"/>
      <c r="AP158" s="30"/>
      <c r="AQ158" s="30"/>
      <c r="AR158" s="30"/>
      <c r="AS158" s="38">
        <f t="shared" si="43"/>
        <v>-0.12500000000000214</v>
      </c>
      <c r="AT158" s="78">
        <f t="shared" si="44"/>
        <v>0.39233577499731181</v>
      </c>
      <c r="AU158" s="78" t="e" cm="1">
        <f t="array" ref="AU158">_xlfn.IFS(
    FALSE, N("Check if X1 shading is ON"),
    $AU$87&lt;&gt;"x", NA(),
    FALSE, N("Check if case is 'LEFT' and x axis value less than z score"),
    AND($AF$106 = "LEFT", $AS158 &lt; IF($AJ$106="", 0, $AJ$106)), $AT158,
    FALSE, N("Check if case is 'RIGHT' and x axis value greater than z score"),
    AND($AF$106 = "RIGHT", $AS158 &gt; IF($AJ$106="", 0, $AJ$106)), $AT158,
    FALSE, N("Check if case is 'TWO' and both directions"),
    AND(
        $AF$106 = "TWO",
        OR($AS158 &lt; -ABS($AJ$106), $AS158 &gt; ABS($AJ$107))
    ), $AT158,
    FALSE, N("Default case: Return NA()"),
    TRUE, NA()
)</f>
        <v>#N/A</v>
      </c>
      <c r="AV158" s="78" t="e" cm="1">
        <f t="array" ref="AV158">_xlfn.IFS(
    FALSE, N("Check if X1 shading is ON"),
    $AU$87&lt;&gt;"x", NA(),
    FALSE, N("Check if case is 'LEFT' and x axis value less than z score"),
    AND($AF$107 = "LEFT", $AS158 &lt; IF($AJ$107="", 0, $AJ$107)), $AT158,
    FALSE, N("Check if case is 'RIGHT' and x axis value greater than z score"),
    AND($AF$107 = "RIGHT", $AS158 &gt; IF($AJ$107="", 0, $AJ$107)), $AT158,
    FALSE, N("Default case: Return NA()"),
    TRUE, NA()
)</f>
        <v>#N/A</v>
      </c>
      <c r="AW158" s="78" t="e" cm="1">
        <f t="array" ref="AW158">_xlfn.IFS(
    FALSE, N("Check if X1 shading is ON"),
    $AW$87&lt;&gt;"x", NA(),
    FALSE, N("Check if case is 'LEFT' and x axis value less than z score"),
    AND($AF$110 = "LEFT", $AS158 &lt; IF($AJ$110="", 0, $AJ$110)), $AT158,
    FALSE, N("Check if case is 'RIGHT' and x axis value greater than z score"),
    AND($AF$110 = "RIGHT", $AS158 &gt; IF($AJ$110="", 0, $AJ$110)), $AT158,
    FALSE, N("Check if case is 'TWO' and both directions"),
    AND(
        $AF$110 = "TWO",
        OR($AS158 &lt; -ABS($AJ$110), $AS158 &gt; ABS($AJ$110))
    ), $AT158,
    FALSE, N("Default case: Return NA()"),
    TRUE, NA()
)</f>
        <v>#N/A</v>
      </c>
      <c r="AX158" s="30"/>
      <c r="AY158" s="66">
        <v>-0.50000000000000222</v>
      </c>
      <c r="AZ158" s="66">
        <v>0.158</v>
      </c>
      <c r="BA158" s="66">
        <f t="shared" si="30"/>
        <v>0.158</v>
      </c>
      <c r="BB158" s="66" t="str">
        <f t="shared" si="31"/>
        <v>x̅</v>
      </c>
      <c r="DA158" s="30"/>
      <c r="DB158" s="26"/>
      <c r="DC158" s="66"/>
      <c r="DD158" s="26">
        <f t="shared" si="47"/>
        <v>0</v>
      </c>
      <c r="DE158" s="26">
        <f t="shared" si="48"/>
        <v>-0.02</v>
      </c>
      <c r="DF158" s="66">
        <f>DD158</f>
        <v>0</v>
      </c>
      <c r="DG158" s="78">
        <f t="shared" si="49"/>
        <v>0.3989422804014327</v>
      </c>
      <c r="DH158" s="30"/>
      <c r="DI158" s="66" t="s">
        <v>40</v>
      </c>
      <c r="DJ158" s="66" t="s">
        <v>41</v>
      </c>
      <c r="DK158" s="66" t="s">
        <v>1</v>
      </c>
      <c r="DL158" s="66" t="s">
        <v>2</v>
      </c>
      <c r="DM158" s="66" t="s">
        <v>8</v>
      </c>
      <c r="DN158" s="8"/>
      <c r="DO158" s="30"/>
      <c r="DP158" s="30"/>
      <c r="DQ158" s="30"/>
      <c r="DR158" s="38">
        <f t="shared" si="50"/>
        <v>-0.16666666666666879</v>
      </c>
      <c r="DS158" s="78">
        <f t="shared" si="45"/>
        <v>0.38987915134907958</v>
      </c>
      <c r="DT158" s="78" t="e" cm="1">
        <f t="array" ref="DT158">_xlfn.IFS(
    FALSE, N("Check if X1 shading is ON"),
    $DT$88&lt;&gt;"x", NA(),
    FALSE, N("Check if case is 'LEFT' and x axis value less than z score"),
    AND($DE$107 = "LEFT", $DR158 &lt; IF($DI$107="", 0, $DI$107)), $DS158,
    FALSE, N("Check if case is 'RIGHT' and x axis value greater than z score"),
    AND($DE$107 = "RIGHT", $DR158 &gt; IF($DI$107="", 0, $DI$107)), $DS158,
    FALSE, N("Check if case is 'TWO' and both directions"),
    AND(
        $DE$107 = "TWO",
        OR($DR158 &lt; -ABS($DI$107), $DR158 &gt; ABS($DI$108))
    ), $DS158,
    FALSE, N("Default case: Return NA()"),
    TRUE, NA()
)</f>
        <v>#N/A</v>
      </c>
      <c r="DU158" s="78" t="e" cm="1">
        <f t="array" ref="DU158">_xlfn.IFS(
    FALSE, N("Check if X1 shading is ON"),
    $DT$88&lt;&gt;"x", NA(),
    FALSE, N("Check if case is 'LEFT' and x axis value less than z score"),
    AND($DE$108 = "LEFT", $DR158 &lt; IF($DI$108="", 0, $DI$108)), $DS158,
    FALSE, N("Check if case is 'RIGHT' and x axis value greater than z score"),
    AND($DE$108 = "RIGHT", $DR158 &gt; IF($DI$108="", 0, $DI$108)), $DS158,
    FALSE, N("Default case: Return NA()"),
    TRUE, NA()
)</f>
        <v>#N/A</v>
      </c>
      <c r="DV158" s="78" t="e" cm="1">
        <f t="array" ref="DV158">_xlfn.IFS(
    FALSE, N("Check if X1 shading is ON"),
    $DV$88&lt;&gt;"x", NA(),
    FALSE, N("Check if case is 'LEFT' and x axis value less than z score"),
    AND($DE$111 = "LEFT", $DR158 &lt; IF($DI$111="", 0, $DI$111)), $DS158,
    FALSE, N("Check if case is 'RIGHT' and x axis value greater than z score"),
    AND($DE$111 = "RIGHT", $DR158 &gt; IF($DI$111="", 0, $DI$111)), $DS158,
    FALSE, N("Check if case is 'TWO' and both directions"),
    AND(
        $DE$111 = "TWO",
        OR($DR158 &lt; -ABS($DI$111), $DR158 &gt; ABS($DI$111))
    ), $DS158,
    FALSE, N("Default case: Return NA()"),
    TRUE, NA()
)</f>
        <v>#N/A</v>
      </c>
      <c r="DW158" s="30"/>
      <c r="DX158" s="66">
        <v>-0.66666666666666874</v>
      </c>
      <c r="DY158" s="66">
        <v>0.158</v>
      </c>
      <c r="DZ158" s="66">
        <f t="shared" si="38"/>
        <v>0.158</v>
      </c>
      <c r="EA158" s="66" t="str">
        <f t="shared" si="39"/>
        <v>x̅</v>
      </c>
    </row>
    <row r="159" spans="27:131" ht="16" x14ac:dyDescent="0.2">
      <c r="AA159"/>
      <c r="AB159" s="30"/>
      <c r="AC159" s="26"/>
      <c r="AD159" s="66"/>
      <c r="AE159" s="26">
        <f t="shared" si="40"/>
        <v>2</v>
      </c>
      <c r="AF159" s="26">
        <f t="shared" si="41"/>
        <v>-0.02</v>
      </c>
      <c r="AG159" s="66" t="str">
        <f t="shared" si="51"/>
        <v>2t</v>
      </c>
      <c r="AH159" s="78">
        <f t="shared" si="42"/>
        <v>5.3990966513188063E-2</v>
      </c>
      <c r="AI159" s="30"/>
      <c r="AJ159" s="66"/>
      <c r="AK159" s="66"/>
      <c r="AL159" s="104">
        <f>MAX(-3.9, MIN(3.9, AL155))</f>
        <v>3.9</v>
      </c>
      <c r="AM159" s="66" t="e">
        <f>IF(AND($AJ$158="x",$AK$152&lt;&gt;0),0,NA())</f>
        <v>#N/A</v>
      </c>
      <c r="AN159" s="134" t="str">
        <f>IFERROR(
    "μ upper"&amp;CHAR(10)&amp;IF(
        AL155 &gt; 3.5,
        "⟶ " &amp; TEXT(
            AK155,
            IF(
                $AN$110 = 0,
                "#,##0",
                "#,##0." &amp; REPT("0", $AN$110)
            )
        ),
        TEXT(
            AK155,
            IF(
                $AN$110 = 0,
                "#,##0",
                "#,##0." &amp; REPT("0", $AN$110)
            )
        )
    ),
    ""
)</f>
        <v>μ upper
⟶ 82.12</v>
      </c>
      <c r="AO159" s="8"/>
      <c r="AP159" s="30"/>
      <c r="AQ159" s="30"/>
      <c r="AR159" s="30"/>
      <c r="AS159" s="38">
        <f t="shared" si="43"/>
        <v>-8.333333333333548E-2</v>
      </c>
      <c r="AT159" s="78">
        <f t="shared" si="44"/>
        <v>0.39410061238944227</v>
      </c>
      <c r="AU159" s="78" t="e" cm="1">
        <f t="array" ref="AU159">_xlfn.IFS(
    FALSE, N("Check if X1 shading is ON"),
    $AU$87&lt;&gt;"x", NA(),
    FALSE, N("Check if case is 'LEFT' and x axis value less than z score"),
    AND($AF$106 = "LEFT", $AS159 &lt; IF($AJ$106="", 0, $AJ$106)), $AT159,
    FALSE, N("Check if case is 'RIGHT' and x axis value greater than z score"),
    AND($AF$106 = "RIGHT", $AS159 &gt; IF($AJ$106="", 0, $AJ$106)), $AT159,
    FALSE, N("Check if case is 'TWO' and both directions"),
    AND(
        $AF$106 = "TWO",
        OR($AS159 &lt; -ABS($AJ$106), $AS159 &gt; ABS($AJ$107))
    ), $AT159,
    FALSE, N("Default case: Return NA()"),
    TRUE, NA()
)</f>
        <v>#N/A</v>
      </c>
      <c r="AV159" s="78" t="e" cm="1">
        <f t="array" ref="AV159">_xlfn.IFS(
    FALSE, N("Check if X1 shading is ON"),
    $AU$87&lt;&gt;"x", NA(),
    FALSE, N("Check if case is 'LEFT' and x axis value less than z score"),
    AND($AF$107 = "LEFT", $AS159 &lt; IF($AJ$107="", 0, $AJ$107)), $AT159,
    FALSE, N("Check if case is 'RIGHT' and x axis value greater than z score"),
    AND($AF$107 = "RIGHT", $AS159 &gt; IF($AJ$107="", 0, $AJ$107)), $AT159,
    FALSE, N("Default case: Return NA()"),
    TRUE, NA()
)</f>
        <v>#N/A</v>
      </c>
      <c r="AW159" s="78" t="e" cm="1">
        <f t="array" ref="AW159">_xlfn.IFS(
    FALSE, N("Check if X1 shading is ON"),
    $AW$87&lt;&gt;"x", NA(),
    FALSE, N("Check if case is 'LEFT' and x axis value less than z score"),
    AND($AF$110 = "LEFT", $AS159 &lt; IF($AJ$110="", 0, $AJ$110)), $AT159,
    FALSE, N("Check if case is 'RIGHT' and x axis value greater than z score"),
    AND($AF$110 = "RIGHT", $AS159 &gt; IF($AJ$110="", 0, $AJ$110)), $AT159,
    FALSE, N("Check if case is 'TWO' and both directions"),
    AND(
        $AF$110 = "TWO",
        OR($AS159 &lt; -ABS($AJ$110), $AS159 &gt; ABS($AJ$110))
    ), $AT159,
    FALSE, N("Default case: Return NA()"),
    TRUE, NA()
)</f>
        <v>#N/A</v>
      </c>
      <c r="AX159" s="30"/>
      <c r="AY159" s="66">
        <v>-0.33333333333333548</v>
      </c>
      <c r="AZ159" s="66">
        <v>0.158</v>
      </c>
      <c r="BA159" s="66">
        <f t="shared" si="30"/>
        <v>0.158</v>
      </c>
      <c r="BB159" s="66" t="str">
        <f t="shared" si="31"/>
        <v>x̅</v>
      </c>
      <c r="DA159" s="30"/>
      <c r="DB159" s="26"/>
      <c r="DC159" s="66"/>
      <c r="DD159" s="26">
        <f t="shared" si="47"/>
        <v>1</v>
      </c>
      <c r="DE159" s="26">
        <f t="shared" si="48"/>
        <v>-0.02</v>
      </c>
      <c r="DF159" s="66" t="str">
        <f>DD159&amp;$DI$106</f>
        <v>1t</v>
      </c>
      <c r="DG159" s="78">
        <f t="shared" si="49"/>
        <v>0.24197072451914337</v>
      </c>
      <c r="DH159" s="30"/>
      <c r="DI159" s="66">
        <f>DM107</f>
        <v>0</v>
      </c>
      <c r="DJ159" s="66">
        <v>-0.09</v>
      </c>
      <c r="DK159" s="104">
        <f>MAX(-3.9, MIN(3.9, DK155))</f>
        <v>0.63190465687433062</v>
      </c>
      <c r="DL159" s="66" t="e">
        <f>IF(AND($DI$159="x",$DJ$153&lt;&gt;0),0,NA())</f>
        <v>#N/A</v>
      </c>
      <c r="DM159" s="104" t="str">
        <f>IFERROR(
    "μ lower"&amp;CHAR(10)&amp;IF(
        DK155 &lt; -3.5,
        TEXT(
            DJ155,
            IF(
                $DM$111 = 0,
                "#,##0",
                "#,##0." &amp; REPT("0", $DM$111)
            )
        ) &amp; " ⟵",
        TEXT(
            DJ155,
            IF(
                $DM$111 = 0,
                "#,##0",
                "#,##0." &amp; REPT("0", $DM$111)
            )
        )
    ),
    ""
)</f>
        <v>μ lower
80.28</v>
      </c>
      <c r="DN159" s="8"/>
      <c r="DO159" s="30"/>
      <c r="DP159" s="30"/>
      <c r="DQ159" s="30"/>
      <c r="DR159" s="38">
        <f t="shared" si="50"/>
        <v>-0.12500000000000214</v>
      </c>
      <c r="DS159" s="78">
        <f t="shared" si="45"/>
        <v>0.39233577499731181</v>
      </c>
      <c r="DT159" s="78" t="e" cm="1">
        <f t="array" ref="DT159">_xlfn.IFS(
    FALSE, N("Check if X1 shading is ON"),
    $DT$88&lt;&gt;"x", NA(),
    FALSE, N("Check if case is 'LEFT' and x axis value less than z score"),
    AND($DE$107 = "LEFT", $DR159 &lt; IF($DI$107="", 0, $DI$107)), $DS159,
    FALSE, N("Check if case is 'RIGHT' and x axis value greater than z score"),
    AND($DE$107 = "RIGHT", $DR159 &gt; IF($DI$107="", 0, $DI$107)), $DS159,
    FALSE, N("Check if case is 'TWO' and both directions"),
    AND(
        $DE$107 = "TWO",
        OR($DR159 &lt; -ABS($DI$107), $DR159 &gt; ABS($DI$108))
    ), $DS159,
    FALSE, N("Default case: Return NA()"),
    TRUE, NA()
)</f>
        <v>#N/A</v>
      </c>
      <c r="DU159" s="78" t="e" cm="1">
        <f t="array" ref="DU159">_xlfn.IFS(
    FALSE, N("Check if X1 shading is ON"),
    $DT$88&lt;&gt;"x", NA(),
    FALSE, N("Check if case is 'LEFT' and x axis value less than z score"),
    AND($DE$108 = "LEFT", $DR159 &lt; IF($DI$108="", 0, $DI$108)), $DS159,
    FALSE, N("Check if case is 'RIGHT' and x axis value greater than z score"),
    AND($DE$108 = "RIGHT", $DR159 &gt; IF($DI$108="", 0, $DI$108)), $DS159,
    FALSE, N("Default case: Return NA()"),
    TRUE, NA()
)</f>
        <v>#N/A</v>
      </c>
      <c r="DV159" s="78" t="e" cm="1">
        <f t="array" ref="DV159">_xlfn.IFS(
    FALSE, N("Check if X1 shading is ON"),
    $DV$88&lt;&gt;"x", NA(),
    FALSE, N("Check if case is 'LEFT' and x axis value less than z score"),
    AND($DE$111 = "LEFT", $DR159 &lt; IF($DI$111="", 0, $DI$111)), $DS159,
    FALSE, N("Check if case is 'RIGHT' and x axis value greater than z score"),
    AND($DE$111 = "RIGHT", $DR159 &gt; IF($DI$111="", 0, $DI$111)), $DS159,
    FALSE, N("Check if case is 'TWO' and both directions"),
    AND(
        $DE$111 = "TWO",
        OR($DR159 &lt; -ABS($DI$111), $DR159 &gt; ABS($DI$111))
    ), $DS159,
    FALSE, N("Default case: Return NA()"),
    TRUE, NA()
)</f>
        <v>#N/A</v>
      </c>
      <c r="DW159" s="30"/>
      <c r="DX159" s="66">
        <v>-0.50000000000000222</v>
      </c>
      <c r="DY159" s="66">
        <v>0.158</v>
      </c>
      <c r="DZ159" s="66">
        <f t="shared" si="38"/>
        <v>0.158</v>
      </c>
      <c r="EA159" s="66" t="str">
        <f t="shared" si="39"/>
        <v>x̅</v>
      </c>
    </row>
    <row r="160" spans="27:131" ht="16" x14ac:dyDescent="0.2">
      <c r="AA160"/>
      <c r="AB160" s="30"/>
      <c r="AC160" s="26"/>
      <c r="AD160" s="66"/>
      <c r="AE160" s="26">
        <f t="shared" si="40"/>
        <v>3</v>
      </c>
      <c r="AF160" s="26">
        <f t="shared" si="41"/>
        <v>-0.02</v>
      </c>
      <c r="AG160" s="66" t="str">
        <f t="shared" si="51"/>
        <v>3t</v>
      </c>
      <c r="AH160" s="78">
        <f t="shared" si="42"/>
        <v>4.4318484119380075E-3</v>
      </c>
      <c r="AI160" s="30"/>
      <c r="AJ160" s="8"/>
      <c r="AK160" s="8"/>
      <c r="AL160" s="8"/>
      <c r="AM160" s="8"/>
      <c r="AN160" s="8"/>
      <c r="AO160" s="8"/>
      <c r="AP160" s="30"/>
      <c r="AQ160" s="30"/>
      <c r="AR160" s="30"/>
      <c r="AS160" s="38">
        <f t="shared" si="43"/>
        <v>-4.1666666666668815E-2</v>
      </c>
      <c r="AT160" s="78">
        <f t="shared" si="44"/>
        <v>0.39516357791739609</v>
      </c>
      <c r="AU160" s="78" t="e" cm="1">
        <f t="array" ref="AU160">_xlfn.IFS(
    FALSE, N("Check if X1 shading is ON"),
    $AU$87&lt;&gt;"x", NA(),
    FALSE, N("Check if case is 'LEFT' and x axis value less than z score"),
    AND($AF$106 = "LEFT", $AS160 &lt; IF($AJ$106="", 0, $AJ$106)), $AT160,
    FALSE, N("Check if case is 'RIGHT' and x axis value greater than z score"),
    AND($AF$106 = "RIGHT", $AS160 &gt; IF($AJ$106="", 0, $AJ$106)), $AT160,
    FALSE, N("Check if case is 'TWO' and both directions"),
    AND(
        $AF$106 = "TWO",
        OR($AS160 &lt; -ABS($AJ$106), $AS160 &gt; ABS($AJ$107))
    ), $AT160,
    FALSE, N("Default case: Return NA()"),
    TRUE, NA()
)</f>
        <v>#N/A</v>
      </c>
      <c r="AV160" s="78" t="e" cm="1">
        <f t="array" ref="AV160">_xlfn.IFS(
    FALSE, N("Check if X1 shading is ON"),
    $AU$87&lt;&gt;"x", NA(),
    FALSE, N("Check if case is 'LEFT' and x axis value less than z score"),
    AND($AF$107 = "LEFT", $AS160 &lt; IF($AJ$107="", 0, $AJ$107)), $AT160,
    FALSE, N("Check if case is 'RIGHT' and x axis value greater than z score"),
    AND($AF$107 = "RIGHT", $AS160 &gt; IF($AJ$107="", 0, $AJ$107)), $AT160,
    FALSE, N("Default case: Return NA()"),
    TRUE, NA()
)</f>
        <v>#N/A</v>
      </c>
      <c r="AW160" s="78" t="e" cm="1">
        <f t="array" ref="AW160">_xlfn.IFS(
    FALSE, N("Check if X1 shading is ON"),
    $AW$87&lt;&gt;"x", NA(),
    FALSE, N("Check if case is 'LEFT' and x axis value less than z score"),
    AND($AF$110 = "LEFT", $AS160 &lt; IF($AJ$110="", 0, $AJ$110)), $AT160,
    FALSE, N("Check if case is 'RIGHT' and x axis value greater than z score"),
    AND($AF$110 = "RIGHT", $AS160 &gt; IF($AJ$110="", 0, $AJ$110)), $AT160,
    FALSE, N("Check if case is 'TWO' and both directions"),
    AND(
        $AF$110 = "TWO",
        OR($AS160 &lt; -ABS($AJ$110), $AS160 &gt; ABS($AJ$110))
    ), $AT160,
    FALSE, N("Default case: Return NA()"),
    TRUE, NA()
)</f>
        <v>#N/A</v>
      </c>
      <c r="AX160" s="30"/>
      <c r="AY160" s="66">
        <v>-0.16666666666666879</v>
      </c>
      <c r="AZ160" s="66">
        <v>0.158</v>
      </c>
      <c r="BA160" s="66">
        <f t="shared" si="30"/>
        <v>0.158</v>
      </c>
      <c r="BB160" s="66" t="str">
        <f t="shared" si="31"/>
        <v>x̅</v>
      </c>
      <c r="DA160" s="30"/>
      <c r="DB160" s="26"/>
      <c r="DC160" s="66"/>
      <c r="DD160" s="26">
        <f t="shared" si="47"/>
        <v>2</v>
      </c>
      <c r="DE160" s="26">
        <f t="shared" si="48"/>
        <v>-0.02</v>
      </c>
      <c r="DF160" s="66" t="str">
        <f>DD160&amp;$DI$106</f>
        <v>2t</v>
      </c>
      <c r="DG160" s="78">
        <f t="shared" si="49"/>
        <v>5.3990966513188063E-2</v>
      </c>
      <c r="DH160" s="30"/>
      <c r="DI160" s="66"/>
      <c r="DJ160" s="66"/>
      <c r="DK160" s="104">
        <f>MAX(-3.9, MIN(3.9, DK156))</f>
        <v>3.9</v>
      </c>
      <c r="DL160" s="66" t="e">
        <f>IF(AND($DI$159="x",$DJ$153&lt;&gt;0),0,NA())</f>
        <v>#N/A</v>
      </c>
      <c r="DM160" s="134" t="str">
        <f>IFERROR(
    "μ upper"&amp;CHAR(10)&amp;IF(
        DK156 &gt; 3.5,
        "⟶ " &amp; TEXT(
            DJ156,
            IF(
                $DM$111 = 0,
                "#,##0",
                "#,##0." &amp; REPT("0", $DM$111)
            )
        ),
        TEXT(
            DJ156,
            IF(
                $DM$111 = 0,
                "#,##0",
                "#,##0." &amp; REPT("0", $DM$111)
            )
        )
    ),
    ""
)</f>
        <v>μ upper
⟶ 82.12</v>
      </c>
      <c r="DN160" s="8"/>
      <c r="DO160" s="30"/>
      <c r="DP160" s="30"/>
      <c r="DQ160" s="30"/>
      <c r="DR160" s="38">
        <f t="shared" si="50"/>
        <v>-8.333333333333548E-2</v>
      </c>
      <c r="DS160" s="78">
        <f t="shared" si="45"/>
        <v>0.39410061238944227</v>
      </c>
      <c r="DT160" s="78" t="e" cm="1">
        <f t="array" ref="DT160">_xlfn.IFS(
    FALSE, N("Check if X1 shading is ON"),
    $DT$88&lt;&gt;"x", NA(),
    FALSE, N("Check if case is 'LEFT' and x axis value less than z score"),
    AND($DE$107 = "LEFT", $DR160 &lt; IF($DI$107="", 0, $DI$107)), $DS160,
    FALSE, N("Check if case is 'RIGHT' and x axis value greater than z score"),
    AND($DE$107 = "RIGHT", $DR160 &gt; IF($DI$107="", 0, $DI$107)), $DS160,
    FALSE, N("Check if case is 'TWO' and both directions"),
    AND(
        $DE$107 = "TWO",
        OR($DR160 &lt; -ABS($DI$107), $DR160 &gt; ABS($DI$108))
    ), $DS160,
    FALSE, N("Default case: Return NA()"),
    TRUE, NA()
)</f>
        <v>#N/A</v>
      </c>
      <c r="DU160" s="78" t="e" cm="1">
        <f t="array" ref="DU160">_xlfn.IFS(
    FALSE, N("Check if X1 shading is ON"),
    $DT$88&lt;&gt;"x", NA(),
    FALSE, N("Check if case is 'LEFT' and x axis value less than z score"),
    AND($DE$108 = "LEFT", $DR160 &lt; IF($DI$108="", 0, $DI$108)), $DS160,
    FALSE, N("Check if case is 'RIGHT' and x axis value greater than z score"),
    AND($DE$108 = "RIGHT", $DR160 &gt; IF($DI$108="", 0, $DI$108)), $DS160,
    FALSE, N("Default case: Return NA()"),
    TRUE, NA()
)</f>
        <v>#N/A</v>
      </c>
      <c r="DV160" s="78" t="e" cm="1">
        <f t="array" ref="DV160">_xlfn.IFS(
    FALSE, N("Check if X1 shading is ON"),
    $DV$88&lt;&gt;"x", NA(),
    FALSE, N("Check if case is 'LEFT' and x axis value less than z score"),
    AND($DE$111 = "LEFT", $DR160 &lt; IF($DI$111="", 0, $DI$111)), $DS160,
    FALSE, N("Check if case is 'RIGHT' and x axis value greater than z score"),
    AND($DE$111 = "RIGHT", $DR160 &gt; IF($DI$111="", 0, $DI$111)), $DS160,
    FALSE, N("Check if case is 'TWO' and both directions"),
    AND(
        $DE$111 = "TWO",
        OR($DR160 &lt; -ABS($DI$111), $DR160 &gt; ABS($DI$111))
    ), $DS160,
    FALSE, N("Default case: Return NA()"),
    TRUE, NA()
)</f>
        <v>#N/A</v>
      </c>
      <c r="DW160" s="30"/>
      <c r="DX160" s="66">
        <v>-0.33333333333333548</v>
      </c>
      <c r="DY160" s="66">
        <v>0.158</v>
      </c>
      <c r="DZ160" s="66">
        <f t="shared" si="38"/>
        <v>0.158</v>
      </c>
      <c r="EA160" s="66" t="str">
        <f t="shared" si="39"/>
        <v>x̅</v>
      </c>
    </row>
    <row r="161" spans="27:131" ht="16" x14ac:dyDescent="0.2">
      <c r="AA161"/>
      <c r="AB161" s="30"/>
      <c r="AC161" s="26"/>
      <c r="AD161" s="66"/>
      <c r="AE161" s="66"/>
      <c r="AF161" s="26"/>
      <c r="AG161" s="26"/>
      <c r="AH161" s="26"/>
      <c r="AI161" s="30"/>
      <c r="AJ161" s="8"/>
      <c r="AK161" s="8"/>
      <c r="AL161" s="8"/>
      <c r="AM161" s="8"/>
      <c r="AN161" s="8"/>
      <c r="AO161" s="8"/>
      <c r="AP161" s="8"/>
      <c r="AQ161" s="30"/>
      <c r="AR161" s="30"/>
      <c r="AS161" s="38">
        <f t="shared" si="43"/>
        <v>-2.1510571102112408E-15</v>
      </c>
      <c r="AT161" s="78">
        <f t="shared" si="44"/>
        <v>0.39551857901172804</v>
      </c>
      <c r="AU161" s="78" t="e" cm="1">
        <f t="array" ref="AU161">_xlfn.IFS(
    FALSE, N("Check if X1 shading is ON"),
    $AU$87&lt;&gt;"x", NA(),
    FALSE, N("Check if case is 'LEFT' and x axis value less than z score"),
    AND($AF$106 = "LEFT", $AS161 &lt; IF($AJ$106="", 0, $AJ$106)), $AT161,
    FALSE, N("Check if case is 'RIGHT' and x axis value greater than z score"),
    AND($AF$106 = "RIGHT", $AS161 &gt; IF($AJ$106="", 0, $AJ$106)), $AT161,
    FALSE, N("Check if case is 'TWO' and both directions"),
    AND(
        $AF$106 = "TWO",
        OR($AS161 &lt; -ABS($AJ$106), $AS161 &gt; ABS($AJ$107))
    ), $AT161,
    FALSE, N("Default case: Return NA()"),
    TRUE, NA()
)</f>
        <v>#N/A</v>
      </c>
      <c r="AV161" s="78" t="e" cm="1">
        <f t="array" ref="AV161">_xlfn.IFS(
    FALSE, N("Check if X1 shading is ON"),
    $AU$87&lt;&gt;"x", NA(),
    FALSE, N("Check if case is 'LEFT' and x axis value less than z score"),
    AND($AF$107 = "LEFT", $AS161 &lt; IF($AJ$107="", 0, $AJ$107)), $AT161,
    FALSE, N("Check if case is 'RIGHT' and x axis value greater than z score"),
    AND($AF$107 = "RIGHT", $AS161 &gt; IF($AJ$107="", 0, $AJ$107)), $AT161,
    FALSE, N("Default case: Return NA()"),
    TRUE, NA()
)</f>
        <v>#N/A</v>
      </c>
      <c r="AW161" s="78" t="e" cm="1">
        <f t="array" ref="AW161">_xlfn.IFS(
    FALSE, N("Check if X1 shading is ON"),
    $AW$87&lt;&gt;"x", NA(),
    FALSE, N("Check if case is 'LEFT' and x axis value less than z score"),
    AND($AF$110 = "LEFT", $AS161 &lt; IF($AJ$110="", 0, $AJ$110)), $AT161,
    FALSE, N("Check if case is 'RIGHT' and x axis value greater than z score"),
    AND($AF$110 = "RIGHT", $AS161 &gt; IF($AJ$110="", 0, $AJ$110)), $AT161,
    FALSE, N("Check if case is 'TWO' and both directions"),
    AND(
        $AF$110 = "TWO",
        OR($AS161 &lt; -ABS($AJ$110), $AS161 &gt; ABS($AJ$110))
    ), $AT161,
    FALSE, N("Default case: Return NA()"),
    TRUE, NA()
)</f>
        <v>#N/A</v>
      </c>
      <c r="AX161" s="30"/>
      <c r="AY161" s="66">
        <v>0.16666666666666449</v>
      </c>
      <c r="AZ161" s="66">
        <v>0.158</v>
      </c>
      <c r="BA161" s="66">
        <f t="shared" si="30"/>
        <v>0.158</v>
      </c>
      <c r="BB161" s="66" t="str">
        <f t="shared" si="31"/>
        <v>x̅</v>
      </c>
      <c r="DA161" s="30"/>
      <c r="DB161" s="26"/>
      <c r="DC161" s="66"/>
      <c r="DD161" s="26">
        <f t="shared" si="47"/>
        <v>3</v>
      </c>
      <c r="DE161" s="26">
        <f t="shared" si="48"/>
        <v>-0.02</v>
      </c>
      <c r="DF161" s="66" t="str">
        <f>DD161&amp;$DI$106</f>
        <v>3t</v>
      </c>
      <c r="DG161" s="78">
        <f t="shared" si="49"/>
        <v>4.4318484119380075E-3</v>
      </c>
      <c r="DH161" s="30"/>
      <c r="DI161" s="8"/>
      <c r="DJ161" s="8"/>
      <c r="DK161" s="8"/>
      <c r="DL161" s="8"/>
      <c r="DM161" s="8"/>
      <c r="DN161" s="8"/>
      <c r="DO161" s="30"/>
      <c r="DP161" s="30"/>
      <c r="DQ161" s="30"/>
      <c r="DR161" s="38">
        <f t="shared" si="50"/>
        <v>-4.1666666666668815E-2</v>
      </c>
      <c r="DS161" s="78">
        <f t="shared" si="45"/>
        <v>0.39516357791739609</v>
      </c>
      <c r="DT161" s="78" t="e" cm="1">
        <f t="array" ref="DT161">_xlfn.IFS(
    FALSE, N("Check if X1 shading is ON"),
    $DT$88&lt;&gt;"x", NA(),
    FALSE, N("Check if case is 'LEFT' and x axis value less than z score"),
    AND($DE$107 = "LEFT", $DR161 &lt; IF($DI$107="", 0, $DI$107)), $DS161,
    FALSE, N("Check if case is 'RIGHT' and x axis value greater than z score"),
    AND($DE$107 = "RIGHT", $DR161 &gt; IF($DI$107="", 0, $DI$107)), $DS161,
    FALSE, N("Check if case is 'TWO' and both directions"),
    AND(
        $DE$107 = "TWO",
        OR($DR161 &lt; -ABS($DI$107), $DR161 &gt; ABS($DI$108))
    ), $DS161,
    FALSE, N("Default case: Return NA()"),
    TRUE, NA()
)</f>
        <v>#N/A</v>
      </c>
      <c r="DU161" s="78" t="e" cm="1">
        <f t="array" ref="DU161">_xlfn.IFS(
    FALSE, N("Check if X1 shading is ON"),
    $DT$88&lt;&gt;"x", NA(),
    FALSE, N("Check if case is 'LEFT' and x axis value less than z score"),
    AND($DE$108 = "LEFT", $DR161 &lt; IF($DI$108="", 0, $DI$108)), $DS161,
    FALSE, N("Check if case is 'RIGHT' and x axis value greater than z score"),
    AND($DE$108 = "RIGHT", $DR161 &gt; IF($DI$108="", 0, $DI$108)), $DS161,
    FALSE, N("Default case: Return NA()"),
    TRUE, NA()
)</f>
        <v>#N/A</v>
      </c>
      <c r="DV161" s="78" t="e" cm="1">
        <f t="array" ref="DV161">_xlfn.IFS(
    FALSE, N("Check if X1 shading is ON"),
    $DV$88&lt;&gt;"x", NA(),
    FALSE, N("Check if case is 'LEFT' and x axis value less than z score"),
    AND($DE$111 = "LEFT", $DR161 &lt; IF($DI$111="", 0, $DI$111)), $DS161,
    FALSE, N("Check if case is 'RIGHT' and x axis value greater than z score"),
    AND($DE$111 = "RIGHT", $DR161 &gt; IF($DI$111="", 0, $DI$111)), $DS161,
    FALSE, N("Check if case is 'TWO' and both directions"),
    AND(
        $DE$111 = "TWO",
        OR($DR161 &lt; -ABS($DI$111), $DR161 &gt; ABS($DI$111))
    ), $DS161,
    FALSE, N("Default case: Return NA()"),
    TRUE, NA()
)</f>
        <v>#N/A</v>
      </c>
      <c r="DW161" s="30"/>
      <c r="DX161" s="66">
        <v>-0.16666666666666879</v>
      </c>
      <c r="DY161" s="66">
        <v>0.158</v>
      </c>
      <c r="DZ161" s="66">
        <f t="shared" si="38"/>
        <v>0.158</v>
      </c>
      <c r="EA161" s="66" t="str">
        <f t="shared" si="39"/>
        <v>x̅</v>
      </c>
    </row>
    <row r="162" spans="27:131" ht="19" x14ac:dyDescent="0.25">
      <c r="AA162"/>
      <c r="AB162" s="30"/>
      <c r="AC162" s="77" t="s">
        <v>18</v>
      </c>
      <c r="AD162" s="66"/>
      <c r="AE162" s="66"/>
      <c r="AF162" s="26"/>
      <c r="AG162" s="26"/>
      <c r="AH162" s="26"/>
      <c r="AI162" s="30"/>
      <c r="AJ162" s="8"/>
      <c r="AK162" s="8"/>
      <c r="AL162" s="8"/>
      <c r="AM162" s="8"/>
      <c r="AN162" s="8"/>
      <c r="AO162" s="8"/>
      <c r="AP162" s="8"/>
      <c r="AQ162" s="30"/>
      <c r="AR162" s="30"/>
      <c r="AS162" s="38">
        <f t="shared" si="43"/>
        <v>4.1666666666664513E-2</v>
      </c>
      <c r="AT162" s="78">
        <f t="shared" si="44"/>
        <v>0.39516357791739615</v>
      </c>
      <c r="AU162" s="78" t="e" cm="1">
        <f t="array" ref="AU162">_xlfn.IFS(
    FALSE, N("Check if X1 shading is ON"),
    $AU$87&lt;&gt;"x", NA(),
    FALSE, N("Check if case is 'LEFT' and x axis value less than z score"),
    AND($AF$106 = "LEFT", $AS162 &lt; IF($AJ$106="", 0, $AJ$106)), $AT162,
    FALSE, N("Check if case is 'RIGHT' and x axis value greater than z score"),
    AND($AF$106 = "RIGHT", $AS162 &gt; IF($AJ$106="", 0, $AJ$106)), $AT162,
    FALSE, N("Check if case is 'TWO' and both directions"),
    AND(
        $AF$106 = "TWO",
        OR($AS162 &lt; -ABS($AJ$106), $AS162 &gt; ABS($AJ$107))
    ), $AT162,
    FALSE, N("Default case: Return NA()"),
    TRUE, NA()
)</f>
        <v>#N/A</v>
      </c>
      <c r="AV162" s="78" t="e" cm="1">
        <f t="array" ref="AV162">_xlfn.IFS(
    FALSE, N("Check if X1 shading is ON"),
    $AU$87&lt;&gt;"x", NA(),
    FALSE, N("Check if case is 'LEFT' and x axis value less than z score"),
    AND($AF$107 = "LEFT", $AS162 &lt; IF($AJ$107="", 0, $AJ$107)), $AT162,
    FALSE, N("Check if case is 'RIGHT' and x axis value greater than z score"),
    AND($AF$107 = "RIGHT", $AS162 &gt; IF($AJ$107="", 0, $AJ$107)), $AT162,
    FALSE, N("Default case: Return NA()"),
    TRUE, NA()
)</f>
        <v>#N/A</v>
      </c>
      <c r="AW162" s="78" t="e" cm="1">
        <f t="array" ref="AW162">_xlfn.IFS(
    FALSE, N("Check if X1 shading is ON"),
    $AW$87&lt;&gt;"x", NA(),
    FALSE, N("Check if case is 'LEFT' and x axis value less than z score"),
    AND($AF$110 = "LEFT", $AS162 &lt; IF($AJ$110="", 0, $AJ$110)), $AT162,
    FALSE, N("Check if case is 'RIGHT' and x axis value greater than z score"),
    AND($AF$110 = "RIGHT", $AS162 &gt; IF($AJ$110="", 0, $AJ$110)), $AT162,
    FALSE, N("Check if case is 'TWO' and both directions"),
    AND(
        $AF$110 = "TWO",
        OR($AS162 &lt; -ABS($AJ$110), $AS162 &gt; ABS($AJ$110))
    ), $AT162,
    FALSE, N("Default case: Return NA()"),
    TRUE, NA()
)</f>
        <v>#N/A</v>
      </c>
      <c r="AX162" s="30"/>
      <c r="AY162" s="66">
        <v>0.33333333333333115</v>
      </c>
      <c r="AZ162" s="66">
        <v>0.158</v>
      </c>
      <c r="BA162" s="66">
        <f t="shared" si="30"/>
        <v>0.158</v>
      </c>
      <c r="BB162" s="66" t="str">
        <f t="shared" si="31"/>
        <v>x̅</v>
      </c>
      <c r="DA162" s="30"/>
      <c r="DB162" s="26"/>
      <c r="DC162" s="66"/>
      <c r="DD162" s="66"/>
      <c r="DE162" s="26"/>
      <c r="DF162" s="26"/>
      <c r="DG162" s="26"/>
      <c r="DH162" s="30"/>
      <c r="DI162" s="8"/>
      <c r="DJ162" s="8"/>
      <c r="DK162" s="8"/>
      <c r="DL162" s="8"/>
      <c r="DM162" s="8"/>
      <c r="DN162" s="8"/>
      <c r="DO162" s="8"/>
      <c r="DP162" s="30"/>
      <c r="DQ162" s="30"/>
      <c r="DR162" s="38">
        <f t="shared" si="50"/>
        <v>-2.1510571102112408E-15</v>
      </c>
      <c r="DS162" s="78">
        <f t="shared" si="45"/>
        <v>0.39551857901172804</v>
      </c>
      <c r="DT162" s="78" t="e" cm="1">
        <f t="array" ref="DT162">_xlfn.IFS(
    FALSE, N("Check if X1 shading is ON"),
    $DT$88&lt;&gt;"x", NA(),
    FALSE, N("Check if case is 'LEFT' and x axis value less than z score"),
    AND($DE$107 = "LEFT", $DR162 &lt; IF($DI$107="", 0, $DI$107)), $DS162,
    FALSE, N("Check if case is 'RIGHT' and x axis value greater than z score"),
    AND($DE$107 = "RIGHT", $DR162 &gt; IF($DI$107="", 0, $DI$107)), $DS162,
    FALSE, N("Check if case is 'TWO' and both directions"),
    AND(
        $DE$107 = "TWO",
        OR($DR162 &lt; -ABS($DI$107), $DR162 &gt; ABS($DI$108))
    ), $DS162,
    FALSE, N("Default case: Return NA()"),
    TRUE, NA()
)</f>
        <v>#N/A</v>
      </c>
      <c r="DU162" s="78" t="e" cm="1">
        <f t="array" ref="DU162">_xlfn.IFS(
    FALSE, N("Check if X1 shading is ON"),
    $DT$88&lt;&gt;"x", NA(),
    FALSE, N("Check if case is 'LEFT' and x axis value less than z score"),
    AND($DE$108 = "LEFT", $DR162 &lt; IF($DI$108="", 0, $DI$108)), $DS162,
    FALSE, N("Check if case is 'RIGHT' and x axis value greater than z score"),
    AND($DE$108 = "RIGHT", $DR162 &gt; IF($DI$108="", 0, $DI$108)), $DS162,
    FALSE, N("Default case: Return NA()"),
    TRUE, NA()
)</f>
        <v>#N/A</v>
      </c>
      <c r="DV162" s="78" t="e" cm="1">
        <f t="array" ref="DV162">_xlfn.IFS(
    FALSE, N("Check if X1 shading is ON"),
    $DV$88&lt;&gt;"x", NA(),
    FALSE, N("Check if case is 'LEFT' and x axis value less than z score"),
    AND($DE$111 = "LEFT", $DR162 &lt; IF($DI$111="", 0, $DI$111)), $DS162,
    FALSE, N("Check if case is 'RIGHT' and x axis value greater than z score"),
    AND($DE$111 = "RIGHT", $DR162 &gt; IF($DI$111="", 0, $DI$111)), $DS162,
    FALSE, N("Check if case is 'TWO' and both directions"),
    AND(
        $DE$111 = "TWO",
        OR($DR162 &lt; -ABS($DI$111), $DR162 &gt; ABS($DI$111))
    ), $DS162,
    FALSE, N("Default case: Return NA()"),
    TRUE, NA()
)</f>
        <v>#N/A</v>
      </c>
      <c r="DW162" s="30"/>
      <c r="DX162" s="66">
        <v>0.16666666666666449</v>
      </c>
      <c r="DY162" s="66">
        <v>0.158</v>
      </c>
      <c r="DZ162" s="66">
        <f t="shared" si="38"/>
        <v>0.158</v>
      </c>
      <c r="EA162" s="66" t="str">
        <f t="shared" si="39"/>
        <v>x̅</v>
      </c>
    </row>
    <row r="163" spans="27:131" ht="19" x14ac:dyDescent="0.25">
      <c r="AA163"/>
      <c r="AB163" s="30"/>
      <c r="AC163" s="35" t="s">
        <v>40</v>
      </c>
      <c r="AD163" s="70" t="s">
        <v>41</v>
      </c>
      <c r="AE163" s="64" t="s">
        <v>48</v>
      </c>
      <c r="AF163" s="35" t="s">
        <v>49</v>
      </c>
      <c r="AG163" s="64" t="s">
        <v>50</v>
      </c>
      <c r="AH163" s="26"/>
      <c r="AI163" s="30"/>
      <c r="AJ163" s="30"/>
      <c r="AK163" s="30"/>
      <c r="AL163" s="30"/>
      <c r="AM163" s="30"/>
      <c r="AN163" s="30"/>
      <c r="AO163" s="30"/>
      <c r="AP163" s="8"/>
      <c r="AQ163" s="30"/>
      <c r="AR163" s="30"/>
      <c r="AS163" s="38">
        <f t="shared" si="43"/>
        <v>8.3333333333331178E-2</v>
      </c>
      <c r="AT163" s="78">
        <f t="shared" si="44"/>
        <v>0.39410061238944244</v>
      </c>
      <c r="AU163" s="78" t="e" cm="1">
        <f t="array" ref="AU163">_xlfn.IFS(
    FALSE, N("Check if X1 shading is ON"),
    $AU$87&lt;&gt;"x", NA(),
    FALSE, N("Check if case is 'LEFT' and x axis value less than z score"),
    AND($AF$106 = "LEFT", $AS163 &lt; IF($AJ$106="", 0, $AJ$106)), $AT163,
    FALSE, N("Check if case is 'RIGHT' and x axis value greater than z score"),
    AND($AF$106 = "RIGHT", $AS163 &gt; IF($AJ$106="", 0, $AJ$106)), $AT163,
    FALSE, N("Check if case is 'TWO' and both directions"),
    AND(
        $AF$106 = "TWO",
        OR($AS163 &lt; -ABS($AJ$106), $AS163 &gt; ABS($AJ$107))
    ), $AT163,
    FALSE, N("Default case: Return NA()"),
    TRUE, NA()
)</f>
        <v>#N/A</v>
      </c>
      <c r="AV163" s="78" t="e" cm="1">
        <f t="array" ref="AV163">_xlfn.IFS(
    FALSE, N("Check if X1 shading is ON"),
    $AU$87&lt;&gt;"x", NA(),
    FALSE, N("Check if case is 'LEFT' and x axis value less than z score"),
    AND($AF$107 = "LEFT", $AS163 &lt; IF($AJ$107="", 0, $AJ$107)), $AT163,
    FALSE, N("Check if case is 'RIGHT' and x axis value greater than z score"),
    AND($AF$107 = "RIGHT", $AS163 &gt; IF($AJ$107="", 0, $AJ$107)), $AT163,
    FALSE, N("Default case: Return NA()"),
    TRUE, NA()
)</f>
        <v>#N/A</v>
      </c>
      <c r="AW163" s="78" t="e" cm="1">
        <f t="array" ref="AW163">_xlfn.IFS(
    FALSE, N("Check if X1 shading is ON"),
    $AW$87&lt;&gt;"x", NA(),
    FALSE, N("Check if case is 'LEFT' and x axis value less than z score"),
    AND($AF$110 = "LEFT", $AS163 &lt; IF($AJ$110="", 0, $AJ$110)), $AT163,
    FALSE, N("Check if case is 'RIGHT' and x axis value greater than z score"),
    AND($AF$110 = "RIGHT", $AS163 &gt; IF($AJ$110="", 0, $AJ$110)), $AT163,
    FALSE, N("Check if case is 'TWO' and both directions"),
    AND(
        $AF$110 = "TWO",
        OR($AS163 &lt; -ABS($AJ$110), $AS163 &gt; ABS($AJ$110))
    ), $AT163,
    FALSE, N("Default case: Return NA()"),
    TRUE, NA()
)</f>
        <v>#N/A</v>
      </c>
      <c r="AX163" s="30"/>
      <c r="AY163" s="66">
        <v>0.49999999999999789</v>
      </c>
      <c r="AZ163" s="66">
        <v>0.158</v>
      </c>
      <c r="BA163" s="66">
        <f t="shared" si="30"/>
        <v>0.158</v>
      </c>
      <c r="BB163" s="66" t="str">
        <f t="shared" si="31"/>
        <v>x̅</v>
      </c>
      <c r="DA163" s="30"/>
      <c r="DB163" s="77" t="s">
        <v>18</v>
      </c>
      <c r="DC163" s="66"/>
      <c r="DD163" s="66"/>
      <c r="DE163" s="26"/>
      <c r="DF163" s="26"/>
      <c r="DG163" s="26"/>
      <c r="DH163" s="30"/>
      <c r="DI163" s="8"/>
      <c r="DJ163" s="8"/>
      <c r="DK163" s="8"/>
      <c r="DL163" s="8"/>
      <c r="DM163" s="8"/>
      <c r="DN163" s="8"/>
      <c r="DO163" s="8"/>
      <c r="DP163" s="30"/>
      <c r="DQ163" s="30"/>
      <c r="DR163" s="38">
        <f t="shared" si="50"/>
        <v>4.1666666666664513E-2</v>
      </c>
      <c r="DS163" s="78">
        <f t="shared" si="45"/>
        <v>0.39516357791739615</v>
      </c>
      <c r="DT163" s="78" t="e" cm="1">
        <f t="array" ref="DT163">_xlfn.IFS(
    FALSE, N("Check if X1 shading is ON"),
    $DT$88&lt;&gt;"x", NA(),
    FALSE, N("Check if case is 'LEFT' and x axis value less than z score"),
    AND($DE$107 = "LEFT", $DR163 &lt; IF($DI$107="", 0, $DI$107)), $DS163,
    FALSE, N("Check if case is 'RIGHT' and x axis value greater than z score"),
    AND($DE$107 = "RIGHT", $DR163 &gt; IF($DI$107="", 0, $DI$107)), $DS163,
    FALSE, N("Check if case is 'TWO' and both directions"),
    AND(
        $DE$107 = "TWO",
        OR($DR163 &lt; -ABS($DI$107), $DR163 &gt; ABS($DI$108))
    ), $DS163,
    FALSE, N("Default case: Return NA()"),
    TRUE, NA()
)</f>
        <v>#N/A</v>
      </c>
      <c r="DU163" s="78" t="e" cm="1">
        <f t="array" ref="DU163">_xlfn.IFS(
    FALSE, N("Check if X1 shading is ON"),
    $DT$88&lt;&gt;"x", NA(),
    FALSE, N("Check if case is 'LEFT' and x axis value less than z score"),
    AND($DE$108 = "LEFT", $DR163 &lt; IF($DI$108="", 0, $DI$108)), $DS163,
    FALSE, N("Check if case is 'RIGHT' and x axis value greater than z score"),
    AND($DE$108 = "RIGHT", $DR163 &gt; IF($DI$108="", 0, $DI$108)), $DS163,
    FALSE, N("Default case: Return NA()"),
    TRUE, NA()
)</f>
        <v>#N/A</v>
      </c>
      <c r="DV163" s="78" t="e" cm="1">
        <f t="array" ref="DV163">_xlfn.IFS(
    FALSE, N("Check if X1 shading is ON"),
    $DV$88&lt;&gt;"x", NA(),
    FALSE, N("Check if case is 'LEFT' and x axis value less than z score"),
    AND($DE$111 = "LEFT", $DR163 &lt; IF($DI$111="", 0, $DI$111)), $DS163,
    FALSE, N("Check if case is 'RIGHT' and x axis value greater than z score"),
    AND($DE$111 = "RIGHT", $DR163 &gt; IF($DI$111="", 0, $DI$111)), $DS163,
    FALSE, N("Check if case is 'TWO' and both directions"),
    AND(
        $DE$111 = "TWO",
        OR($DR163 &lt; -ABS($DI$111), $DR163 &gt; ABS($DI$111))
    ), $DS163,
    FALSE, N("Default case: Return NA()"),
    TRUE, NA()
)</f>
        <v>#N/A</v>
      </c>
      <c r="DW163" s="30"/>
      <c r="DX163" s="66">
        <v>0.33333333333333115</v>
      </c>
      <c r="DY163" s="66">
        <v>0.158</v>
      </c>
      <c r="DZ163" s="66">
        <f t="shared" si="38"/>
        <v>0.158</v>
      </c>
      <c r="EA163" s="66" t="str">
        <f t="shared" si="39"/>
        <v>x̅</v>
      </c>
    </row>
    <row r="164" spans="27:131" ht="34" x14ac:dyDescent="0.2">
      <c r="AA164"/>
      <c r="AB164" s="30"/>
      <c r="AC164" s="26" t="str">
        <f>AN96</f>
        <v>x</v>
      </c>
      <c r="AD164" s="66">
        <v>-0.02</v>
      </c>
      <c r="AE164" s="26">
        <v>-3.5</v>
      </c>
      <c r="AF164" s="26">
        <f>IF(
    AC164="x",
    AD164,
    NA()
)</f>
        <v>-0.02</v>
      </c>
      <c r="AG164" s="39">
        <v>5.0000000000000001E-3</v>
      </c>
      <c r="AH164" s="26"/>
      <c r="AI164" s="30"/>
      <c r="AJ164" s="30"/>
      <c r="AK164" s="30"/>
      <c r="AL164" s="30"/>
      <c r="AM164" s="30"/>
      <c r="AN164" s="30"/>
      <c r="AO164" s="30"/>
      <c r="AP164" s="8"/>
      <c r="AQ164" s="30"/>
      <c r="AR164" s="30"/>
      <c r="AS164" s="38">
        <f t="shared" si="43"/>
        <v>0.12499999999999784</v>
      </c>
      <c r="AT164" s="78">
        <f t="shared" si="44"/>
        <v>0.39233577499731215</v>
      </c>
      <c r="AU164" s="78" t="e" cm="1">
        <f t="array" ref="AU164">_xlfn.IFS(
    FALSE, N("Check if X1 shading is ON"),
    $AU$87&lt;&gt;"x", NA(),
    FALSE, N("Check if case is 'LEFT' and x axis value less than z score"),
    AND($AF$106 = "LEFT", $AS164 &lt; IF($AJ$106="", 0, $AJ$106)), $AT164,
    FALSE, N("Check if case is 'RIGHT' and x axis value greater than z score"),
    AND($AF$106 = "RIGHT", $AS164 &gt; IF($AJ$106="", 0, $AJ$106)), $AT164,
    FALSE, N("Check if case is 'TWO' and both directions"),
    AND(
        $AF$106 = "TWO",
        OR($AS164 &lt; -ABS($AJ$106), $AS164 &gt; ABS($AJ$107))
    ), $AT164,
    FALSE, N("Default case: Return NA()"),
    TRUE, NA()
)</f>
        <v>#N/A</v>
      </c>
      <c r="AV164" s="78" t="e" cm="1">
        <f t="array" ref="AV164">_xlfn.IFS(
    FALSE, N("Check if X1 shading is ON"),
    $AU$87&lt;&gt;"x", NA(),
    FALSE, N("Check if case is 'LEFT' and x axis value less than z score"),
    AND($AF$107 = "LEFT", $AS164 &lt; IF($AJ$107="", 0, $AJ$107)), $AT164,
    FALSE, N("Check if case is 'RIGHT' and x axis value greater than z score"),
    AND($AF$107 = "RIGHT", $AS164 &gt; IF($AJ$107="", 0, $AJ$107)), $AT164,
    FALSE, N("Default case: Return NA()"),
    TRUE, NA()
)</f>
        <v>#N/A</v>
      </c>
      <c r="AW164" s="78" t="e" cm="1">
        <f t="array" ref="AW164">_xlfn.IFS(
    FALSE, N("Check if X1 shading is ON"),
    $AW$87&lt;&gt;"x", NA(),
    FALSE, N("Check if case is 'LEFT' and x axis value less than z score"),
    AND($AF$110 = "LEFT", $AS164 &lt; IF($AJ$110="", 0, $AJ$110)), $AT164,
    FALSE, N("Check if case is 'RIGHT' and x axis value greater than z score"),
    AND($AF$110 = "RIGHT", $AS164 &gt; IF($AJ$110="", 0, $AJ$110)), $AT164,
    FALSE, N("Check if case is 'TWO' and both directions"),
    AND(
        $AF$110 = "TWO",
        OR($AS164 &lt; -ABS($AJ$110), $AS164 &gt; ABS($AJ$110))
    ), $AT164,
    FALSE, N("Default case: Return NA()"),
    TRUE, NA()
)</f>
        <v>#N/A</v>
      </c>
      <c r="AX164" s="30"/>
      <c r="AY164" s="66">
        <v>0.66666666666666441</v>
      </c>
      <c r="AZ164" s="66">
        <v>0.158</v>
      </c>
      <c r="BA164" s="66">
        <f t="shared" si="30"/>
        <v>0.158</v>
      </c>
      <c r="BB164" s="66" t="str">
        <f t="shared" si="31"/>
        <v>x̅</v>
      </c>
      <c r="DA164" s="30"/>
      <c r="DB164" s="35" t="s">
        <v>40</v>
      </c>
      <c r="DC164" s="70" t="s">
        <v>41</v>
      </c>
      <c r="DD164" s="64" t="s">
        <v>48</v>
      </c>
      <c r="DE164" s="35" t="s">
        <v>49</v>
      </c>
      <c r="DF164" s="64" t="s">
        <v>50</v>
      </c>
      <c r="DG164" s="26"/>
      <c r="DH164" s="30"/>
      <c r="DI164" s="30"/>
      <c r="DJ164" s="30"/>
      <c r="DK164" s="30"/>
      <c r="DL164" s="30"/>
      <c r="DM164" s="30"/>
      <c r="DN164" s="30"/>
      <c r="DO164" s="8"/>
      <c r="DP164" s="30"/>
      <c r="DQ164" s="30"/>
      <c r="DR164" s="38">
        <f t="shared" si="50"/>
        <v>8.3333333333331178E-2</v>
      </c>
      <c r="DS164" s="78">
        <f t="shared" si="45"/>
        <v>0.39410061238944244</v>
      </c>
      <c r="DT164" s="78" t="e" cm="1">
        <f t="array" ref="DT164">_xlfn.IFS(
    FALSE, N("Check if X1 shading is ON"),
    $DT$88&lt;&gt;"x", NA(),
    FALSE, N("Check if case is 'LEFT' and x axis value less than z score"),
    AND($DE$107 = "LEFT", $DR164 &lt; IF($DI$107="", 0, $DI$107)), $DS164,
    FALSE, N("Check if case is 'RIGHT' and x axis value greater than z score"),
    AND($DE$107 = "RIGHT", $DR164 &gt; IF($DI$107="", 0, $DI$107)), $DS164,
    FALSE, N("Check if case is 'TWO' and both directions"),
    AND(
        $DE$107 = "TWO",
        OR($DR164 &lt; -ABS($DI$107), $DR164 &gt; ABS($DI$108))
    ), $DS164,
    FALSE, N("Default case: Return NA()"),
    TRUE, NA()
)</f>
        <v>#N/A</v>
      </c>
      <c r="DU164" s="78" t="e" cm="1">
        <f t="array" ref="DU164">_xlfn.IFS(
    FALSE, N("Check if X1 shading is ON"),
    $DT$88&lt;&gt;"x", NA(),
    FALSE, N("Check if case is 'LEFT' and x axis value less than z score"),
    AND($DE$108 = "LEFT", $DR164 &lt; IF($DI$108="", 0, $DI$108)), $DS164,
    FALSE, N("Check if case is 'RIGHT' and x axis value greater than z score"),
    AND($DE$108 = "RIGHT", $DR164 &gt; IF($DI$108="", 0, $DI$108)), $DS164,
    FALSE, N("Default case: Return NA()"),
    TRUE, NA()
)</f>
        <v>#N/A</v>
      </c>
      <c r="DV164" s="78" t="e" cm="1">
        <f t="array" ref="DV164">_xlfn.IFS(
    FALSE, N("Check if X1 shading is ON"),
    $DV$88&lt;&gt;"x", NA(),
    FALSE, N("Check if case is 'LEFT' and x axis value less than z score"),
    AND($DE$111 = "LEFT", $DR164 &lt; IF($DI$111="", 0, $DI$111)), $DS164,
    FALSE, N("Check if case is 'RIGHT' and x axis value greater than z score"),
    AND($DE$111 = "RIGHT", $DR164 &gt; IF($DI$111="", 0, $DI$111)), $DS164,
    FALSE, N("Check if case is 'TWO' and both directions"),
    AND(
        $DE$111 = "TWO",
        OR($DR164 &lt; -ABS($DI$111), $DR164 &gt; ABS($DI$111))
    ), $DS164,
    FALSE, N("Default case: Return NA()"),
    TRUE, NA()
)</f>
        <v>#N/A</v>
      </c>
      <c r="DW164" s="30"/>
      <c r="DX164" s="66">
        <v>0.49999999999999789</v>
      </c>
      <c r="DY164" s="66">
        <v>0.158</v>
      </c>
      <c r="DZ164" s="66">
        <f t="shared" si="38"/>
        <v>0.158</v>
      </c>
      <c r="EA164" s="66" t="str">
        <f t="shared" si="39"/>
        <v>x̅</v>
      </c>
    </row>
    <row r="165" spans="27:131" ht="16" x14ac:dyDescent="0.2">
      <c r="AA165"/>
      <c r="AB165" s="30"/>
      <c r="AC165" s="26"/>
      <c r="AD165" s="66"/>
      <c r="AE165" s="26">
        <f t="shared" ref="AE165:AE171" si="52">AE164+1</f>
        <v>-2.5</v>
      </c>
      <c r="AF165" s="26">
        <f>AF164</f>
        <v>-0.02</v>
      </c>
      <c r="AG165" s="39">
        <v>0.02</v>
      </c>
      <c r="AH165" s="26"/>
      <c r="AI165" s="30"/>
      <c r="AJ165" s="30"/>
      <c r="AK165" s="30"/>
      <c r="AL165" s="30"/>
      <c r="AM165" s="30"/>
      <c r="AN165" s="30"/>
      <c r="AO165" s="30"/>
      <c r="AP165" s="8"/>
      <c r="AQ165" s="30"/>
      <c r="AR165" s="30"/>
      <c r="AS165" s="38">
        <f t="shared" si="43"/>
        <v>0.16666666666666449</v>
      </c>
      <c r="AT165" s="78">
        <f t="shared" si="44"/>
        <v>0.38987915134907986</v>
      </c>
      <c r="AU165" s="78" t="e" cm="1">
        <f t="array" ref="AU165">_xlfn.IFS(
    FALSE, N("Check if X1 shading is ON"),
    $AU$87&lt;&gt;"x", NA(),
    FALSE, N("Check if case is 'LEFT' and x axis value less than z score"),
    AND($AF$106 = "LEFT", $AS165 &lt; IF($AJ$106="", 0, $AJ$106)), $AT165,
    FALSE, N("Check if case is 'RIGHT' and x axis value greater than z score"),
    AND($AF$106 = "RIGHT", $AS165 &gt; IF($AJ$106="", 0, $AJ$106)), $AT165,
    FALSE, N("Check if case is 'TWO' and both directions"),
    AND(
        $AF$106 = "TWO",
        OR($AS165 &lt; -ABS($AJ$106), $AS165 &gt; ABS($AJ$107))
    ), $AT165,
    FALSE, N("Default case: Return NA()"),
    TRUE, NA()
)</f>
        <v>#N/A</v>
      </c>
      <c r="AV165" s="78" t="e" cm="1">
        <f t="array" ref="AV165">_xlfn.IFS(
    FALSE, N("Check if X1 shading is ON"),
    $AU$87&lt;&gt;"x", NA(),
    FALSE, N("Check if case is 'LEFT' and x axis value less than z score"),
    AND($AF$107 = "LEFT", $AS165 &lt; IF($AJ$107="", 0, $AJ$107)), $AT165,
    FALSE, N("Check if case is 'RIGHT' and x axis value greater than z score"),
    AND($AF$107 = "RIGHT", $AS165 &gt; IF($AJ$107="", 0, $AJ$107)), $AT165,
    FALSE, N("Default case: Return NA()"),
    TRUE, NA()
)</f>
        <v>#N/A</v>
      </c>
      <c r="AW165" s="78" t="e" cm="1">
        <f t="array" ref="AW165">_xlfn.IFS(
    FALSE, N("Check if X1 shading is ON"),
    $AW$87&lt;&gt;"x", NA(),
    FALSE, N("Check if case is 'LEFT' and x axis value less than z score"),
    AND($AF$110 = "LEFT", $AS165 &lt; IF($AJ$110="", 0, $AJ$110)), $AT165,
    FALSE, N("Check if case is 'RIGHT' and x axis value greater than z score"),
    AND($AF$110 = "RIGHT", $AS165 &gt; IF($AJ$110="", 0, $AJ$110)), $AT165,
    FALSE, N("Check if case is 'TWO' and both directions"),
    AND(
        $AF$110 = "TWO",
        OR($AS165 &lt; -ABS($AJ$110), $AS165 &gt; ABS($AJ$110))
    ), $AT165,
    FALSE, N("Default case: Return NA()"),
    TRUE, NA()
)</f>
        <v>#N/A</v>
      </c>
      <c r="AX165" s="30"/>
      <c r="AY165" s="66">
        <v>0.83333333333333093</v>
      </c>
      <c r="AZ165" s="66">
        <v>0.158</v>
      </c>
      <c r="BA165" s="66">
        <f t="shared" si="30"/>
        <v>0.158</v>
      </c>
      <c r="BB165" s="66" t="str">
        <f t="shared" si="31"/>
        <v>x̅</v>
      </c>
      <c r="DA165" s="30"/>
      <c r="DB165" s="26" t="str">
        <f>DM97</f>
        <v>x</v>
      </c>
      <c r="DC165" s="66">
        <v>-0.02</v>
      </c>
      <c r="DD165" s="26">
        <v>-3.5</v>
      </c>
      <c r="DE165" s="26">
        <f>IF(
    DB165="x",
    DC165,
    NA()
)</f>
        <v>-0.02</v>
      </c>
      <c r="DF165" s="39">
        <v>5.0000000000000001E-3</v>
      </c>
      <c r="DG165" s="26"/>
      <c r="DH165" s="30"/>
      <c r="DI165" s="30"/>
      <c r="DJ165" s="30"/>
      <c r="DK165" s="30"/>
      <c r="DL165" s="30"/>
      <c r="DM165" s="30"/>
      <c r="DN165" s="30"/>
      <c r="DO165" s="8"/>
      <c r="DP165" s="30"/>
      <c r="DQ165" s="30"/>
      <c r="DR165" s="38">
        <f t="shared" si="50"/>
        <v>0.12499999999999784</v>
      </c>
      <c r="DS165" s="78">
        <f t="shared" si="45"/>
        <v>0.39233577499731215</v>
      </c>
      <c r="DT165" s="78" t="e" cm="1">
        <f t="array" ref="DT165">_xlfn.IFS(
    FALSE, N("Check if X1 shading is ON"),
    $DT$88&lt;&gt;"x", NA(),
    FALSE, N("Check if case is 'LEFT' and x axis value less than z score"),
    AND($DE$107 = "LEFT", $DR165 &lt; IF($DI$107="", 0, $DI$107)), $DS165,
    FALSE, N("Check if case is 'RIGHT' and x axis value greater than z score"),
    AND($DE$107 = "RIGHT", $DR165 &gt; IF($DI$107="", 0, $DI$107)), $DS165,
    FALSE, N("Check if case is 'TWO' and both directions"),
    AND(
        $DE$107 = "TWO",
        OR($DR165 &lt; -ABS($DI$107), $DR165 &gt; ABS($DI$108))
    ), $DS165,
    FALSE, N("Default case: Return NA()"),
    TRUE, NA()
)</f>
        <v>#N/A</v>
      </c>
      <c r="DU165" s="78" t="e" cm="1">
        <f t="array" ref="DU165">_xlfn.IFS(
    FALSE, N("Check if X1 shading is ON"),
    $DT$88&lt;&gt;"x", NA(),
    FALSE, N("Check if case is 'LEFT' and x axis value less than z score"),
    AND($DE$108 = "LEFT", $DR165 &lt; IF($DI$108="", 0, $DI$108)), $DS165,
    FALSE, N("Check if case is 'RIGHT' and x axis value greater than z score"),
    AND($DE$108 = "RIGHT", $DR165 &gt; IF($DI$108="", 0, $DI$108)), $DS165,
    FALSE, N("Default case: Return NA()"),
    TRUE, NA()
)</f>
        <v>#N/A</v>
      </c>
      <c r="DV165" s="78" t="e" cm="1">
        <f t="array" ref="DV165">_xlfn.IFS(
    FALSE, N("Check if X1 shading is ON"),
    $DV$88&lt;&gt;"x", NA(),
    FALSE, N("Check if case is 'LEFT' and x axis value less than z score"),
    AND($DE$111 = "LEFT", $DR165 &lt; IF($DI$111="", 0, $DI$111)), $DS165,
    FALSE, N("Check if case is 'RIGHT' and x axis value greater than z score"),
    AND($DE$111 = "RIGHT", $DR165 &gt; IF($DI$111="", 0, $DI$111)), $DS165,
    FALSE, N("Check if case is 'TWO' and both directions"),
    AND(
        $DE$111 = "TWO",
        OR($DR165 &lt; -ABS($DI$111), $DR165 &gt; ABS($DI$111))
    ), $DS165,
    FALSE, N("Default case: Return NA()"),
    TRUE, NA()
)</f>
        <v>#N/A</v>
      </c>
      <c r="DW165" s="30"/>
      <c r="DX165" s="66">
        <v>0.66666666666666441</v>
      </c>
      <c r="DY165" s="66">
        <v>0.158</v>
      </c>
      <c r="DZ165" s="66">
        <f t="shared" si="38"/>
        <v>0.158</v>
      </c>
      <c r="EA165" s="66" t="str">
        <f t="shared" si="39"/>
        <v>x̅</v>
      </c>
    </row>
    <row r="166" spans="27:131" ht="16" x14ac:dyDescent="0.2">
      <c r="AA166"/>
      <c r="AB166" s="30"/>
      <c r="AC166" s="26"/>
      <c r="AD166" s="66"/>
      <c r="AE166" s="26">
        <f t="shared" si="52"/>
        <v>-1.5</v>
      </c>
      <c r="AF166" s="26">
        <f t="shared" ref="AF166:AF171" si="53">AF165</f>
        <v>-0.02</v>
      </c>
      <c r="AG166" s="39">
        <v>0.13500000000000001</v>
      </c>
      <c r="AH166" s="26"/>
      <c r="AI166" s="30"/>
      <c r="AJ166" s="30"/>
      <c r="AK166" s="30"/>
      <c r="AL166" s="30"/>
      <c r="AM166" s="30"/>
      <c r="AN166" s="30"/>
      <c r="AO166" s="30"/>
      <c r="AP166" s="8"/>
      <c r="AQ166" s="30"/>
      <c r="AR166" s="30"/>
      <c r="AS166" s="38">
        <f t="shared" si="43"/>
        <v>0.20833333333333115</v>
      </c>
      <c r="AT166" s="78">
        <f t="shared" si="44"/>
        <v>0.38674471816304173</v>
      </c>
      <c r="AU166" s="78" t="e" cm="1">
        <f t="array" ref="AU166">_xlfn.IFS(
    FALSE, N("Check if X1 shading is ON"),
    $AU$87&lt;&gt;"x", NA(),
    FALSE, N("Check if case is 'LEFT' and x axis value less than z score"),
    AND($AF$106 = "LEFT", $AS166 &lt; IF($AJ$106="", 0, $AJ$106)), $AT166,
    FALSE, N("Check if case is 'RIGHT' and x axis value greater than z score"),
    AND($AF$106 = "RIGHT", $AS166 &gt; IF($AJ$106="", 0, $AJ$106)), $AT166,
    FALSE, N("Check if case is 'TWO' and both directions"),
    AND(
        $AF$106 = "TWO",
        OR($AS166 &lt; -ABS($AJ$106), $AS166 &gt; ABS($AJ$107))
    ), $AT166,
    FALSE, N("Default case: Return NA()"),
    TRUE, NA()
)</f>
        <v>#N/A</v>
      </c>
      <c r="AV166" s="78" t="e" cm="1">
        <f t="array" ref="AV166">_xlfn.IFS(
    FALSE, N("Check if X1 shading is ON"),
    $AU$87&lt;&gt;"x", NA(),
    FALSE, N("Check if case is 'LEFT' and x axis value less than z score"),
    AND($AF$107 = "LEFT", $AS166 &lt; IF($AJ$107="", 0, $AJ$107)), $AT166,
    FALSE, N("Check if case is 'RIGHT' and x axis value greater than z score"),
    AND($AF$107 = "RIGHT", $AS166 &gt; IF($AJ$107="", 0, $AJ$107)), $AT166,
    FALSE, N("Default case: Return NA()"),
    TRUE, NA()
)</f>
        <v>#N/A</v>
      </c>
      <c r="AW166" s="78" t="e" cm="1">
        <f t="array" ref="AW166">_xlfn.IFS(
    FALSE, N("Check if X1 shading is ON"),
    $AW$87&lt;&gt;"x", NA(),
    FALSE, N("Check if case is 'LEFT' and x axis value less than z score"),
    AND($AF$110 = "LEFT", $AS166 &lt; IF($AJ$110="", 0, $AJ$110)), $AT166,
    FALSE, N("Check if case is 'RIGHT' and x axis value greater than z score"),
    AND($AF$110 = "RIGHT", $AS166 &gt; IF($AJ$110="", 0, $AJ$110)), $AT166,
    FALSE, N("Check if case is 'TWO' and both directions"),
    AND(
        $AF$110 = "TWO",
        OR($AS166 &lt; -ABS($AJ$110), $AS166 &gt; ABS($AJ$110))
    ), $AT166,
    FALSE, N("Default case: Return NA()"),
    TRUE, NA()
)</f>
        <v>#N/A</v>
      </c>
      <c r="AX166" s="30"/>
      <c r="AY166" s="66">
        <v>1.1666666666666643</v>
      </c>
      <c r="AZ166" s="66">
        <v>0.158</v>
      </c>
      <c r="BA166" s="66">
        <f t="shared" si="30"/>
        <v>0.158</v>
      </c>
      <c r="BB166" s="66" t="str">
        <f t="shared" si="31"/>
        <v>x̅</v>
      </c>
      <c r="DA166" s="30"/>
      <c r="DB166" s="26"/>
      <c r="DC166" s="66"/>
      <c r="DD166" s="26">
        <f t="shared" ref="DD166:DD172" si="54">DD165+1</f>
        <v>-2.5</v>
      </c>
      <c r="DE166" s="26">
        <f t="shared" ref="DE166:DE172" si="55">DE165</f>
        <v>-0.02</v>
      </c>
      <c r="DF166" s="39">
        <v>0.02</v>
      </c>
      <c r="DG166" s="26"/>
      <c r="DH166" s="30"/>
      <c r="DI166" s="30"/>
      <c r="DJ166" s="30"/>
      <c r="DK166" s="30"/>
      <c r="DL166" s="30"/>
      <c r="DM166" s="30"/>
      <c r="DN166" s="30"/>
      <c r="DO166" s="8"/>
      <c r="DP166" s="30"/>
      <c r="DQ166" s="30"/>
      <c r="DR166" s="38">
        <f t="shared" si="50"/>
        <v>0.16666666666666449</v>
      </c>
      <c r="DS166" s="78">
        <f t="shared" si="45"/>
        <v>0.38987915134907986</v>
      </c>
      <c r="DT166" s="78" t="e" cm="1">
        <f t="array" ref="DT166">_xlfn.IFS(
    FALSE, N("Check if X1 shading is ON"),
    $DT$88&lt;&gt;"x", NA(),
    FALSE, N("Check if case is 'LEFT' and x axis value less than z score"),
    AND($DE$107 = "LEFT", $DR166 &lt; IF($DI$107="", 0, $DI$107)), $DS166,
    FALSE, N("Check if case is 'RIGHT' and x axis value greater than z score"),
    AND($DE$107 = "RIGHT", $DR166 &gt; IF($DI$107="", 0, $DI$107)), $DS166,
    FALSE, N("Check if case is 'TWO' and both directions"),
    AND(
        $DE$107 = "TWO",
        OR($DR166 &lt; -ABS($DI$107), $DR166 &gt; ABS($DI$108))
    ), $DS166,
    FALSE, N("Default case: Return NA()"),
    TRUE, NA()
)</f>
        <v>#N/A</v>
      </c>
      <c r="DU166" s="78" t="e" cm="1">
        <f t="array" ref="DU166">_xlfn.IFS(
    FALSE, N("Check if X1 shading is ON"),
    $DT$88&lt;&gt;"x", NA(),
    FALSE, N("Check if case is 'LEFT' and x axis value less than z score"),
    AND($DE$108 = "LEFT", $DR166 &lt; IF($DI$108="", 0, $DI$108)), $DS166,
    FALSE, N("Check if case is 'RIGHT' and x axis value greater than z score"),
    AND($DE$108 = "RIGHT", $DR166 &gt; IF($DI$108="", 0, $DI$108)), $DS166,
    FALSE, N("Default case: Return NA()"),
    TRUE, NA()
)</f>
        <v>#N/A</v>
      </c>
      <c r="DV166" s="78" t="e" cm="1">
        <f t="array" ref="DV166">_xlfn.IFS(
    FALSE, N("Check if X1 shading is ON"),
    $DV$88&lt;&gt;"x", NA(),
    FALSE, N("Check if case is 'LEFT' and x axis value less than z score"),
    AND($DE$111 = "LEFT", $DR166 &lt; IF($DI$111="", 0, $DI$111)), $DS166,
    FALSE, N("Check if case is 'RIGHT' and x axis value greater than z score"),
    AND($DE$111 = "RIGHT", $DR166 &gt; IF($DI$111="", 0, $DI$111)), $DS166,
    FALSE, N("Check if case is 'TWO' and both directions"),
    AND(
        $DE$111 = "TWO",
        OR($DR166 &lt; -ABS($DI$111), $DR166 &gt; ABS($DI$111))
    ), $DS166,
    FALSE, N("Default case: Return NA()"),
    TRUE, NA()
)</f>
        <v>#N/A</v>
      </c>
      <c r="DW166" s="30"/>
      <c r="DX166" s="66">
        <v>0.83333333333333093</v>
      </c>
      <c r="DY166" s="66">
        <v>0.158</v>
      </c>
      <c r="DZ166" s="66">
        <f t="shared" si="38"/>
        <v>0.158</v>
      </c>
      <c r="EA166" s="66" t="str">
        <f t="shared" si="39"/>
        <v>x̅</v>
      </c>
    </row>
    <row r="167" spans="27:131" ht="16" x14ac:dyDescent="0.2">
      <c r="AA167"/>
      <c r="AB167" s="30"/>
      <c r="AC167" s="26"/>
      <c r="AD167" s="66"/>
      <c r="AE167" s="26">
        <f t="shared" si="52"/>
        <v>-0.5</v>
      </c>
      <c r="AF167" s="26">
        <f t="shared" si="53"/>
        <v>-0.02</v>
      </c>
      <c r="AG167" s="39">
        <v>0.34</v>
      </c>
      <c r="AH167" s="26"/>
      <c r="AI167" s="30"/>
      <c r="AJ167" s="30"/>
      <c r="AK167" s="30"/>
      <c r="AL167" s="30"/>
      <c r="AM167" s="30"/>
      <c r="AN167" s="30"/>
      <c r="AO167" s="30"/>
      <c r="AP167" s="8"/>
      <c r="AQ167" s="30"/>
      <c r="AR167" s="30"/>
      <c r="AS167" s="38">
        <f t="shared" si="43"/>
        <v>0.24999999999999781</v>
      </c>
      <c r="AT167" s="78">
        <f t="shared" si="44"/>
        <v>0.38295020271144958</v>
      </c>
      <c r="AU167" s="78" t="e" cm="1">
        <f t="array" ref="AU167">_xlfn.IFS(
    FALSE, N("Check if X1 shading is ON"),
    $AU$87&lt;&gt;"x", NA(),
    FALSE, N("Check if case is 'LEFT' and x axis value less than z score"),
    AND($AF$106 = "LEFT", $AS167 &lt; IF($AJ$106="", 0, $AJ$106)), $AT167,
    FALSE, N("Check if case is 'RIGHT' and x axis value greater than z score"),
    AND($AF$106 = "RIGHT", $AS167 &gt; IF($AJ$106="", 0, $AJ$106)), $AT167,
    FALSE, N("Check if case is 'TWO' and both directions"),
    AND(
        $AF$106 = "TWO",
        OR($AS167 &lt; -ABS($AJ$106), $AS167 &gt; ABS($AJ$107))
    ), $AT167,
    FALSE, N("Default case: Return NA()"),
    TRUE, NA()
)</f>
        <v>#N/A</v>
      </c>
      <c r="AV167" s="78" t="e" cm="1">
        <f t="array" ref="AV167">_xlfn.IFS(
    FALSE, N("Check if X1 shading is ON"),
    $AU$87&lt;&gt;"x", NA(),
    FALSE, N("Check if case is 'LEFT' and x axis value less than z score"),
    AND($AF$107 = "LEFT", $AS167 &lt; IF($AJ$107="", 0, $AJ$107)), $AT167,
    FALSE, N("Check if case is 'RIGHT' and x axis value greater than z score"),
    AND($AF$107 = "RIGHT", $AS167 &gt; IF($AJ$107="", 0, $AJ$107)), $AT167,
    FALSE, N("Default case: Return NA()"),
    TRUE, NA()
)</f>
        <v>#N/A</v>
      </c>
      <c r="AW167" s="78" t="e" cm="1">
        <f t="array" ref="AW167">_xlfn.IFS(
    FALSE, N("Check if X1 shading is ON"),
    $AW$87&lt;&gt;"x", NA(),
    FALSE, N("Check if case is 'LEFT' and x axis value less than z score"),
    AND($AF$110 = "LEFT", $AS167 &lt; IF($AJ$110="", 0, $AJ$110)), $AT167,
    FALSE, N("Check if case is 'RIGHT' and x axis value greater than z score"),
    AND($AF$110 = "RIGHT", $AS167 &gt; IF($AJ$110="", 0, $AJ$110)), $AT167,
    FALSE, N("Check if case is 'TWO' and both directions"),
    AND(
        $AF$110 = "TWO",
        OR($AS167 &lt; -ABS($AJ$110), $AS167 &gt; ABS($AJ$110))
    ), $AT167,
    FALSE, N("Default case: Return NA()"),
    TRUE, NA()
)</f>
        <v>#N/A</v>
      </c>
      <c r="AX167" s="30"/>
      <c r="AY167" s="66">
        <v>-1.1666666666666687</v>
      </c>
      <c r="AZ167" s="66">
        <v>0.182</v>
      </c>
      <c r="BA167" s="66">
        <f t="shared" si="30"/>
        <v>0.182</v>
      </c>
      <c r="BB167" s="66" t="str">
        <f t="shared" si="31"/>
        <v>x̅</v>
      </c>
      <c r="DA167" s="30"/>
      <c r="DB167" s="26"/>
      <c r="DC167" s="66"/>
      <c r="DD167" s="26">
        <f t="shared" si="54"/>
        <v>-1.5</v>
      </c>
      <c r="DE167" s="26">
        <f t="shared" si="55"/>
        <v>-0.02</v>
      </c>
      <c r="DF167" s="39">
        <v>0.13500000000000001</v>
      </c>
      <c r="DG167" s="26"/>
      <c r="DH167" s="30"/>
      <c r="DI167" s="30"/>
      <c r="DJ167" s="30"/>
      <c r="DK167" s="30"/>
      <c r="DL167" s="30"/>
      <c r="DM167" s="30"/>
      <c r="DN167" s="30"/>
      <c r="DO167" s="8"/>
      <c r="DP167" s="30"/>
      <c r="DQ167" s="30"/>
      <c r="DR167" s="38">
        <f t="shared" si="50"/>
        <v>0.20833333333333115</v>
      </c>
      <c r="DS167" s="78">
        <f t="shared" si="45"/>
        <v>0.38674471816304173</v>
      </c>
      <c r="DT167" s="78" t="e" cm="1">
        <f t="array" ref="DT167">_xlfn.IFS(
    FALSE, N("Check if X1 shading is ON"),
    $DT$88&lt;&gt;"x", NA(),
    FALSE, N("Check if case is 'LEFT' and x axis value less than z score"),
    AND($DE$107 = "LEFT", $DR167 &lt; IF($DI$107="", 0, $DI$107)), $DS167,
    FALSE, N("Check if case is 'RIGHT' and x axis value greater than z score"),
    AND($DE$107 = "RIGHT", $DR167 &gt; IF($DI$107="", 0, $DI$107)), $DS167,
    FALSE, N("Check if case is 'TWO' and both directions"),
    AND(
        $DE$107 = "TWO",
        OR($DR167 &lt; -ABS($DI$107), $DR167 &gt; ABS($DI$108))
    ), $DS167,
    FALSE, N("Default case: Return NA()"),
    TRUE, NA()
)</f>
        <v>#N/A</v>
      </c>
      <c r="DU167" s="78" t="e" cm="1">
        <f t="array" ref="DU167">_xlfn.IFS(
    FALSE, N("Check if X1 shading is ON"),
    $DT$88&lt;&gt;"x", NA(),
    FALSE, N("Check if case is 'LEFT' and x axis value less than z score"),
    AND($DE$108 = "LEFT", $DR167 &lt; IF($DI$108="", 0, $DI$108)), $DS167,
    FALSE, N("Check if case is 'RIGHT' and x axis value greater than z score"),
    AND($DE$108 = "RIGHT", $DR167 &gt; IF($DI$108="", 0, $DI$108)), $DS167,
    FALSE, N("Default case: Return NA()"),
    TRUE, NA()
)</f>
        <v>#N/A</v>
      </c>
      <c r="DV167" s="78" t="e" cm="1">
        <f t="array" ref="DV167">_xlfn.IFS(
    FALSE, N("Check if X1 shading is ON"),
    $DV$88&lt;&gt;"x", NA(),
    FALSE, N("Check if case is 'LEFT' and x axis value less than z score"),
    AND($DE$111 = "LEFT", $DR167 &lt; IF($DI$111="", 0, $DI$111)), $DS167,
    FALSE, N("Check if case is 'RIGHT' and x axis value greater than z score"),
    AND($DE$111 = "RIGHT", $DR167 &gt; IF($DI$111="", 0, $DI$111)), $DS167,
    FALSE, N("Check if case is 'TWO' and both directions"),
    AND(
        $DE$111 = "TWO",
        OR($DR167 &lt; -ABS($DI$111), $DR167 &gt; ABS($DI$111))
    ), $DS167,
    FALSE, N("Default case: Return NA()"),
    TRUE, NA()
)</f>
        <v>#N/A</v>
      </c>
      <c r="DW167" s="30"/>
      <c r="DX167" s="66">
        <v>1.1666666666666643</v>
      </c>
      <c r="DY167" s="66">
        <v>0.158</v>
      </c>
      <c r="DZ167" s="66">
        <f t="shared" si="38"/>
        <v>0.158</v>
      </c>
      <c r="EA167" s="66" t="str">
        <f t="shared" si="39"/>
        <v>x̅</v>
      </c>
    </row>
    <row r="168" spans="27:131" ht="16" x14ac:dyDescent="0.2">
      <c r="AA168"/>
      <c r="AB168" s="30"/>
      <c r="AC168" s="26"/>
      <c r="AD168" s="66"/>
      <c r="AE168" s="26">
        <f t="shared" si="52"/>
        <v>0.5</v>
      </c>
      <c r="AF168" s="26">
        <f t="shared" si="53"/>
        <v>-0.02</v>
      </c>
      <c r="AG168" s="39">
        <v>0.34</v>
      </c>
      <c r="AH168" s="26"/>
      <c r="AI168" s="30"/>
      <c r="AJ168" s="30"/>
      <c r="AK168" s="30"/>
      <c r="AL168" s="30"/>
      <c r="AM168" s="30"/>
      <c r="AN168" s="30"/>
      <c r="AO168" s="30"/>
      <c r="AP168" s="8"/>
      <c r="AQ168" s="30"/>
      <c r="AR168" s="30"/>
      <c r="AS168" s="38">
        <f t="shared" si="43"/>
        <v>0.29166666666666446</v>
      </c>
      <c r="AT168" s="78">
        <f t="shared" si="44"/>
        <v>0.37851690572757252</v>
      </c>
      <c r="AU168" s="78" t="e" cm="1">
        <f t="array" ref="AU168">_xlfn.IFS(
    FALSE, N("Check if X1 shading is ON"),
    $AU$87&lt;&gt;"x", NA(),
    FALSE, N("Check if case is 'LEFT' and x axis value less than z score"),
    AND($AF$106 = "LEFT", $AS168 &lt; IF($AJ$106="", 0, $AJ$106)), $AT168,
    FALSE, N("Check if case is 'RIGHT' and x axis value greater than z score"),
    AND($AF$106 = "RIGHT", $AS168 &gt; IF($AJ$106="", 0, $AJ$106)), $AT168,
    FALSE, N("Check if case is 'TWO' and both directions"),
    AND(
        $AF$106 = "TWO",
        OR($AS168 &lt; -ABS($AJ$106), $AS168 &gt; ABS($AJ$107))
    ), $AT168,
    FALSE, N("Default case: Return NA()"),
    TRUE, NA()
)</f>
        <v>#N/A</v>
      </c>
      <c r="AV168" s="78" t="e" cm="1">
        <f t="array" ref="AV168">_xlfn.IFS(
    FALSE, N("Check if X1 shading is ON"),
    $AU$87&lt;&gt;"x", NA(),
    FALSE, N("Check if case is 'LEFT' and x axis value less than z score"),
    AND($AF$107 = "LEFT", $AS168 &lt; IF($AJ$107="", 0, $AJ$107)), $AT168,
    FALSE, N("Check if case is 'RIGHT' and x axis value greater than z score"),
    AND($AF$107 = "RIGHT", $AS168 &gt; IF($AJ$107="", 0, $AJ$107)), $AT168,
    FALSE, N("Default case: Return NA()"),
    TRUE, NA()
)</f>
        <v>#N/A</v>
      </c>
      <c r="AW168" s="78" t="e" cm="1">
        <f t="array" ref="AW168">_xlfn.IFS(
    FALSE, N("Check if X1 shading is ON"),
    $AW$87&lt;&gt;"x", NA(),
    FALSE, N("Check if case is 'LEFT' and x axis value less than z score"),
    AND($AF$110 = "LEFT", $AS168 &lt; IF($AJ$110="", 0, $AJ$110)), $AT168,
    FALSE, N("Check if case is 'RIGHT' and x axis value greater than z score"),
    AND($AF$110 = "RIGHT", $AS168 &gt; IF($AJ$110="", 0, $AJ$110)), $AT168,
    FALSE, N("Check if case is 'TWO' and both directions"),
    AND(
        $AF$110 = "TWO",
        OR($AS168 &lt; -ABS($AJ$110), $AS168 &gt; ABS($AJ$110))
    ), $AT168,
    FALSE, N("Default case: Return NA()"),
    TRUE, NA()
)</f>
        <v>#N/A</v>
      </c>
      <c r="AX168" s="30"/>
      <c r="AY168" s="66">
        <v>-0.83333333333333526</v>
      </c>
      <c r="AZ168" s="66">
        <v>0.182</v>
      </c>
      <c r="BA168" s="66">
        <f t="shared" si="30"/>
        <v>0.182</v>
      </c>
      <c r="BB168" s="66" t="str">
        <f t="shared" si="31"/>
        <v>x̅</v>
      </c>
      <c r="DA168" s="30"/>
      <c r="DB168" s="26"/>
      <c r="DC168" s="66"/>
      <c r="DD168" s="26">
        <f t="shared" si="54"/>
        <v>-0.5</v>
      </c>
      <c r="DE168" s="26">
        <f t="shared" si="55"/>
        <v>-0.02</v>
      </c>
      <c r="DF168" s="39">
        <v>0.34</v>
      </c>
      <c r="DG168" s="26"/>
      <c r="DH168" s="30"/>
      <c r="DI168" s="30"/>
      <c r="DJ168" s="30"/>
      <c r="DK168" s="30"/>
      <c r="DL168" s="30"/>
      <c r="DM168" s="30"/>
      <c r="DN168" s="30"/>
      <c r="DO168" s="8"/>
      <c r="DP168" s="30"/>
      <c r="DQ168" s="30"/>
      <c r="DR168" s="38">
        <f t="shared" si="50"/>
        <v>0.24999999999999781</v>
      </c>
      <c r="DS168" s="78">
        <f t="shared" si="45"/>
        <v>0.38295020271144958</v>
      </c>
      <c r="DT168" s="78" t="e" cm="1">
        <f t="array" ref="DT168">_xlfn.IFS(
    FALSE, N("Check if X1 shading is ON"),
    $DT$88&lt;&gt;"x", NA(),
    FALSE, N("Check if case is 'LEFT' and x axis value less than z score"),
    AND($DE$107 = "LEFT", $DR168 &lt; IF($DI$107="", 0, $DI$107)), $DS168,
    FALSE, N("Check if case is 'RIGHT' and x axis value greater than z score"),
    AND($DE$107 = "RIGHT", $DR168 &gt; IF($DI$107="", 0, $DI$107)), $DS168,
    FALSE, N("Check if case is 'TWO' and both directions"),
    AND(
        $DE$107 = "TWO",
        OR($DR168 &lt; -ABS($DI$107), $DR168 &gt; ABS($DI$108))
    ), $DS168,
    FALSE, N("Default case: Return NA()"),
    TRUE, NA()
)</f>
        <v>#N/A</v>
      </c>
      <c r="DU168" s="78" t="e" cm="1">
        <f t="array" ref="DU168">_xlfn.IFS(
    FALSE, N("Check if X1 shading is ON"),
    $DT$88&lt;&gt;"x", NA(),
    FALSE, N("Check if case is 'LEFT' and x axis value less than z score"),
    AND($DE$108 = "LEFT", $DR168 &lt; IF($DI$108="", 0, $DI$108)), $DS168,
    FALSE, N("Check if case is 'RIGHT' and x axis value greater than z score"),
    AND($DE$108 = "RIGHT", $DR168 &gt; IF($DI$108="", 0, $DI$108)), $DS168,
    FALSE, N("Default case: Return NA()"),
    TRUE, NA()
)</f>
        <v>#N/A</v>
      </c>
      <c r="DV168" s="78" t="e" cm="1">
        <f t="array" ref="DV168">_xlfn.IFS(
    FALSE, N("Check if X1 shading is ON"),
    $DV$88&lt;&gt;"x", NA(),
    FALSE, N("Check if case is 'LEFT' and x axis value less than z score"),
    AND($DE$111 = "LEFT", $DR168 &lt; IF($DI$111="", 0, $DI$111)), $DS168,
    FALSE, N("Check if case is 'RIGHT' and x axis value greater than z score"),
    AND($DE$111 = "RIGHT", $DR168 &gt; IF($DI$111="", 0, $DI$111)), $DS168,
    FALSE, N("Check if case is 'TWO' and both directions"),
    AND(
        $DE$111 = "TWO",
        OR($DR168 &lt; -ABS($DI$111), $DR168 &gt; ABS($DI$111))
    ), $DS168,
    FALSE, N("Default case: Return NA()"),
    TRUE, NA()
)</f>
        <v>#N/A</v>
      </c>
      <c r="DW168" s="30"/>
      <c r="DX168" s="66">
        <v>-1.1666666666666687</v>
      </c>
      <c r="DY168" s="66">
        <v>0.182</v>
      </c>
      <c r="DZ168" s="66">
        <f t="shared" si="38"/>
        <v>0.182</v>
      </c>
      <c r="EA168" s="66" t="str">
        <f t="shared" si="39"/>
        <v>x̅</v>
      </c>
    </row>
    <row r="169" spans="27:131" ht="16" x14ac:dyDescent="0.2">
      <c r="AA169"/>
      <c r="AB169" s="30"/>
      <c r="AC169" s="26"/>
      <c r="AD169" s="66"/>
      <c r="AE169" s="26">
        <f t="shared" si="52"/>
        <v>1.5</v>
      </c>
      <c r="AF169" s="26">
        <f t="shared" si="53"/>
        <v>-0.02</v>
      </c>
      <c r="AG169" s="39">
        <v>0.13500000000000001</v>
      </c>
      <c r="AH169" s="26"/>
      <c r="AI169" s="30"/>
      <c r="AJ169" s="30"/>
      <c r="AK169" s="30"/>
      <c r="AL169" s="30"/>
      <c r="AM169" s="30"/>
      <c r="AN169" s="30"/>
      <c r="AO169" s="30"/>
      <c r="AP169" s="8"/>
      <c r="AQ169" s="30"/>
      <c r="AR169" s="30"/>
      <c r="AS169" s="38">
        <f t="shared" si="43"/>
        <v>0.33333333333333115</v>
      </c>
      <c r="AT169" s="78">
        <f t="shared" si="44"/>
        <v>0.37346949039154748</v>
      </c>
      <c r="AU169" s="78" t="e" cm="1">
        <f t="array" ref="AU169">_xlfn.IFS(
    FALSE, N("Check if X1 shading is ON"),
    $AU$87&lt;&gt;"x", NA(),
    FALSE, N("Check if case is 'LEFT' and x axis value less than z score"),
    AND($AF$106 = "LEFT", $AS169 &lt; IF($AJ$106="", 0, $AJ$106)), $AT169,
    FALSE, N("Check if case is 'RIGHT' and x axis value greater than z score"),
    AND($AF$106 = "RIGHT", $AS169 &gt; IF($AJ$106="", 0, $AJ$106)), $AT169,
    FALSE, N("Check if case is 'TWO' and both directions"),
    AND(
        $AF$106 = "TWO",
        OR($AS169 &lt; -ABS($AJ$106), $AS169 &gt; ABS($AJ$107))
    ), $AT169,
    FALSE, N("Default case: Return NA()"),
    TRUE, NA()
)</f>
        <v>#N/A</v>
      </c>
      <c r="AV169" s="78" t="e" cm="1">
        <f t="array" ref="AV169">_xlfn.IFS(
    FALSE, N("Check if X1 shading is ON"),
    $AU$87&lt;&gt;"x", NA(),
    FALSE, N("Check if case is 'LEFT' and x axis value less than z score"),
    AND($AF$107 = "LEFT", $AS169 &lt; IF($AJ$107="", 0, $AJ$107)), $AT169,
    FALSE, N("Check if case is 'RIGHT' and x axis value greater than z score"),
    AND($AF$107 = "RIGHT", $AS169 &gt; IF($AJ$107="", 0, $AJ$107)), $AT169,
    FALSE, N("Default case: Return NA()"),
    TRUE, NA()
)</f>
        <v>#N/A</v>
      </c>
      <c r="AW169" s="78" t="e" cm="1">
        <f t="array" ref="AW169">_xlfn.IFS(
    FALSE, N("Check if X1 shading is ON"),
    $AW$87&lt;&gt;"x", NA(),
    FALSE, N("Check if case is 'LEFT' and x axis value less than z score"),
    AND($AF$110 = "LEFT", $AS169 &lt; IF($AJ$110="", 0, $AJ$110)), $AT169,
    FALSE, N("Check if case is 'RIGHT' and x axis value greater than z score"),
    AND($AF$110 = "RIGHT", $AS169 &gt; IF($AJ$110="", 0, $AJ$110)), $AT169,
    FALSE, N("Check if case is 'TWO' and both directions"),
    AND(
        $AF$110 = "TWO",
        OR($AS169 &lt; -ABS($AJ$110), $AS169 &gt; ABS($AJ$110))
    ), $AT169,
    FALSE, N("Default case: Return NA()"),
    TRUE, NA()
)</f>
        <v>#N/A</v>
      </c>
      <c r="AX169" s="30"/>
      <c r="AY169" s="66">
        <v>-0.66666666666666874</v>
      </c>
      <c r="AZ169" s="66">
        <v>0.182</v>
      </c>
      <c r="BA169" s="66">
        <f t="shared" si="30"/>
        <v>0.182</v>
      </c>
      <c r="BB169" s="66" t="str">
        <f t="shared" si="31"/>
        <v>x̅</v>
      </c>
      <c r="DA169" s="30"/>
      <c r="DB169" s="26"/>
      <c r="DC169" s="66"/>
      <c r="DD169" s="26">
        <f t="shared" si="54"/>
        <v>0.5</v>
      </c>
      <c r="DE169" s="26">
        <f t="shared" si="55"/>
        <v>-0.02</v>
      </c>
      <c r="DF169" s="39">
        <v>0.34</v>
      </c>
      <c r="DG169" s="26"/>
      <c r="DH169" s="30"/>
      <c r="DI169" s="30"/>
      <c r="DJ169" s="30"/>
      <c r="DK169" s="30"/>
      <c r="DL169" s="30"/>
      <c r="DM169" s="30"/>
      <c r="DN169" s="30"/>
      <c r="DO169" s="8"/>
      <c r="DP169" s="30"/>
      <c r="DQ169" s="30"/>
      <c r="DR169" s="38">
        <f t="shared" si="50"/>
        <v>0.29166666666666446</v>
      </c>
      <c r="DS169" s="78">
        <f t="shared" si="45"/>
        <v>0.37851690572757252</v>
      </c>
      <c r="DT169" s="78" t="e" cm="1">
        <f t="array" ref="DT169">_xlfn.IFS(
    FALSE, N("Check if X1 shading is ON"),
    $DT$88&lt;&gt;"x", NA(),
    FALSE, N("Check if case is 'LEFT' and x axis value less than z score"),
    AND($DE$107 = "LEFT", $DR169 &lt; IF($DI$107="", 0, $DI$107)), $DS169,
    FALSE, N("Check if case is 'RIGHT' and x axis value greater than z score"),
    AND($DE$107 = "RIGHT", $DR169 &gt; IF($DI$107="", 0, $DI$107)), $DS169,
    FALSE, N("Check if case is 'TWO' and both directions"),
    AND(
        $DE$107 = "TWO",
        OR($DR169 &lt; -ABS($DI$107), $DR169 &gt; ABS($DI$108))
    ), $DS169,
    FALSE, N("Default case: Return NA()"),
    TRUE, NA()
)</f>
        <v>#N/A</v>
      </c>
      <c r="DU169" s="78" t="e" cm="1">
        <f t="array" ref="DU169">_xlfn.IFS(
    FALSE, N("Check if X1 shading is ON"),
    $DT$88&lt;&gt;"x", NA(),
    FALSE, N("Check if case is 'LEFT' and x axis value less than z score"),
    AND($DE$108 = "LEFT", $DR169 &lt; IF($DI$108="", 0, $DI$108)), $DS169,
    FALSE, N("Check if case is 'RIGHT' and x axis value greater than z score"),
    AND($DE$108 = "RIGHT", $DR169 &gt; IF($DI$108="", 0, $DI$108)), $DS169,
    FALSE, N("Default case: Return NA()"),
    TRUE, NA()
)</f>
        <v>#N/A</v>
      </c>
      <c r="DV169" s="78" t="e" cm="1">
        <f t="array" ref="DV169">_xlfn.IFS(
    FALSE, N("Check if X1 shading is ON"),
    $DV$88&lt;&gt;"x", NA(),
    FALSE, N("Check if case is 'LEFT' and x axis value less than z score"),
    AND($DE$111 = "LEFT", $DR169 &lt; IF($DI$111="", 0, $DI$111)), $DS169,
    FALSE, N("Check if case is 'RIGHT' and x axis value greater than z score"),
    AND($DE$111 = "RIGHT", $DR169 &gt; IF($DI$111="", 0, $DI$111)), $DS169,
    FALSE, N("Check if case is 'TWO' and both directions"),
    AND(
        $DE$111 = "TWO",
        OR($DR169 &lt; -ABS($DI$111), $DR169 &gt; ABS($DI$111))
    ), $DS169,
    FALSE, N("Default case: Return NA()"),
    TRUE, NA()
)</f>
        <v>#N/A</v>
      </c>
      <c r="DW169" s="30"/>
      <c r="DX169" s="66">
        <v>-0.83333333333333526</v>
      </c>
      <c r="DY169" s="66">
        <v>0.182</v>
      </c>
      <c r="DZ169" s="66">
        <f t="shared" si="38"/>
        <v>0.182</v>
      </c>
      <c r="EA169" s="66" t="str">
        <f t="shared" si="39"/>
        <v>x̅</v>
      </c>
    </row>
    <row r="170" spans="27:131" ht="16" x14ac:dyDescent="0.2">
      <c r="AA170"/>
      <c r="AB170" s="30"/>
      <c r="AC170" s="26"/>
      <c r="AD170" s="66"/>
      <c r="AE170" s="26">
        <f t="shared" si="52"/>
        <v>2.5</v>
      </c>
      <c r="AF170" s="26">
        <f t="shared" si="53"/>
        <v>-0.02</v>
      </c>
      <c r="AG170" s="39">
        <v>0.02</v>
      </c>
      <c r="AH170" s="26"/>
      <c r="AI170" s="30"/>
      <c r="AJ170" s="30"/>
      <c r="AK170" s="30"/>
      <c r="AL170" s="30"/>
      <c r="AM170" s="30"/>
      <c r="AN170" s="30"/>
      <c r="AO170" s="30"/>
      <c r="AP170" s="8"/>
      <c r="AQ170" s="30"/>
      <c r="AR170" s="30"/>
      <c r="AS170" s="38">
        <f t="shared" si="43"/>
        <v>0.37499999999999784</v>
      </c>
      <c r="AT170" s="78">
        <f t="shared" si="44"/>
        <v>0.36783574048247697</v>
      </c>
      <c r="AU170" s="78" t="e" cm="1">
        <f t="array" ref="AU170">_xlfn.IFS(
    FALSE, N("Check if X1 shading is ON"),
    $AU$87&lt;&gt;"x", NA(),
    FALSE, N("Check if case is 'LEFT' and x axis value less than z score"),
    AND($AF$106 = "LEFT", $AS170 &lt; IF($AJ$106="", 0, $AJ$106)), $AT170,
    FALSE, N("Check if case is 'RIGHT' and x axis value greater than z score"),
    AND($AF$106 = "RIGHT", $AS170 &gt; IF($AJ$106="", 0, $AJ$106)), $AT170,
    FALSE, N("Check if case is 'TWO' and both directions"),
    AND(
        $AF$106 = "TWO",
        OR($AS170 &lt; -ABS($AJ$106), $AS170 &gt; ABS($AJ$107))
    ), $AT170,
    FALSE, N("Default case: Return NA()"),
    TRUE, NA()
)</f>
        <v>#N/A</v>
      </c>
      <c r="AV170" s="78" t="e" cm="1">
        <f t="array" ref="AV170">_xlfn.IFS(
    FALSE, N("Check if X1 shading is ON"),
    $AU$87&lt;&gt;"x", NA(),
    FALSE, N("Check if case is 'LEFT' and x axis value less than z score"),
    AND($AF$107 = "LEFT", $AS170 &lt; IF($AJ$107="", 0, $AJ$107)), $AT170,
    FALSE, N("Check if case is 'RIGHT' and x axis value greater than z score"),
    AND($AF$107 = "RIGHT", $AS170 &gt; IF($AJ$107="", 0, $AJ$107)), $AT170,
    FALSE, N("Default case: Return NA()"),
    TRUE, NA()
)</f>
        <v>#N/A</v>
      </c>
      <c r="AW170" s="78" t="e" cm="1">
        <f t="array" ref="AW170">_xlfn.IFS(
    FALSE, N("Check if X1 shading is ON"),
    $AW$87&lt;&gt;"x", NA(),
    FALSE, N("Check if case is 'LEFT' and x axis value less than z score"),
    AND($AF$110 = "LEFT", $AS170 &lt; IF($AJ$110="", 0, $AJ$110)), $AT170,
    FALSE, N("Check if case is 'RIGHT' and x axis value greater than z score"),
    AND($AF$110 = "RIGHT", $AS170 &gt; IF($AJ$110="", 0, $AJ$110)), $AT170,
    FALSE, N("Check if case is 'TWO' and both directions"),
    AND(
        $AF$110 = "TWO",
        OR($AS170 &lt; -ABS($AJ$110), $AS170 &gt; ABS($AJ$110))
    ), $AT170,
    FALSE, N("Default case: Return NA()"),
    TRUE, NA()
)</f>
        <v>#N/A</v>
      </c>
      <c r="AX170" s="30"/>
      <c r="AY170" s="66">
        <v>-0.50000000000000222</v>
      </c>
      <c r="AZ170" s="66">
        <v>0.182</v>
      </c>
      <c r="BA170" s="66">
        <f t="shared" si="30"/>
        <v>0.182</v>
      </c>
      <c r="BB170" s="66" t="str">
        <f t="shared" si="31"/>
        <v>x̅</v>
      </c>
      <c r="DA170" s="30"/>
      <c r="DB170" s="26"/>
      <c r="DC170" s="66"/>
      <c r="DD170" s="26">
        <f t="shared" si="54"/>
        <v>1.5</v>
      </c>
      <c r="DE170" s="26">
        <f t="shared" si="55"/>
        <v>-0.02</v>
      </c>
      <c r="DF170" s="39">
        <v>0.13500000000000001</v>
      </c>
      <c r="DG170" s="26"/>
      <c r="DH170" s="30"/>
      <c r="DI170" s="30"/>
      <c r="DJ170" s="30"/>
      <c r="DK170" s="30"/>
      <c r="DL170" s="30"/>
      <c r="DM170" s="30"/>
      <c r="DN170" s="30"/>
      <c r="DO170" s="8"/>
      <c r="DP170" s="30"/>
      <c r="DQ170" s="30"/>
      <c r="DR170" s="38">
        <f t="shared" si="50"/>
        <v>0.33333333333333115</v>
      </c>
      <c r="DS170" s="78">
        <f t="shared" si="45"/>
        <v>0.37346949039154748</v>
      </c>
      <c r="DT170" s="78" t="e" cm="1">
        <f t="array" ref="DT170">_xlfn.IFS(
    FALSE, N("Check if X1 shading is ON"),
    $DT$88&lt;&gt;"x", NA(),
    FALSE, N("Check if case is 'LEFT' and x axis value less than z score"),
    AND($DE$107 = "LEFT", $DR170 &lt; IF($DI$107="", 0, $DI$107)), $DS170,
    FALSE, N("Check if case is 'RIGHT' and x axis value greater than z score"),
    AND($DE$107 = "RIGHT", $DR170 &gt; IF($DI$107="", 0, $DI$107)), $DS170,
    FALSE, N("Check if case is 'TWO' and both directions"),
    AND(
        $DE$107 = "TWO",
        OR($DR170 &lt; -ABS($DI$107), $DR170 &gt; ABS($DI$108))
    ), $DS170,
    FALSE, N("Default case: Return NA()"),
    TRUE, NA()
)</f>
        <v>#N/A</v>
      </c>
      <c r="DU170" s="78" t="e" cm="1">
        <f t="array" ref="DU170">_xlfn.IFS(
    FALSE, N("Check if X1 shading is ON"),
    $DT$88&lt;&gt;"x", NA(),
    FALSE, N("Check if case is 'LEFT' and x axis value less than z score"),
    AND($DE$108 = "LEFT", $DR170 &lt; IF($DI$108="", 0, $DI$108)), $DS170,
    FALSE, N("Check if case is 'RIGHT' and x axis value greater than z score"),
    AND($DE$108 = "RIGHT", $DR170 &gt; IF($DI$108="", 0, $DI$108)), $DS170,
    FALSE, N("Default case: Return NA()"),
    TRUE, NA()
)</f>
        <v>#N/A</v>
      </c>
      <c r="DV170" s="78" t="e" cm="1">
        <f t="array" ref="DV170">_xlfn.IFS(
    FALSE, N("Check if X1 shading is ON"),
    $DV$88&lt;&gt;"x", NA(),
    FALSE, N("Check if case is 'LEFT' and x axis value less than z score"),
    AND($DE$111 = "LEFT", $DR170 &lt; IF($DI$111="", 0, $DI$111)), $DS170,
    FALSE, N("Check if case is 'RIGHT' and x axis value greater than z score"),
    AND($DE$111 = "RIGHT", $DR170 &gt; IF($DI$111="", 0, $DI$111)), $DS170,
    FALSE, N("Check if case is 'TWO' and both directions"),
    AND(
        $DE$111 = "TWO",
        OR($DR170 &lt; -ABS($DI$111), $DR170 &gt; ABS($DI$111))
    ), $DS170,
    FALSE, N("Default case: Return NA()"),
    TRUE, NA()
)</f>
        <v>#N/A</v>
      </c>
      <c r="DW170" s="30"/>
      <c r="DX170" s="66">
        <v>-0.66666666666666874</v>
      </c>
      <c r="DY170" s="66">
        <v>0.182</v>
      </c>
      <c r="DZ170" s="66">
        <f t="shared" si="38"/>
        <v>0.182</v>
      </c>
      <c r="EA170" s="66" t="str">
        <f t="shared" si="39"/>
        <v>x̅</v>
      </c>
    </row>
    <row r="171" spans="27:131" ht="16" x14ac:dyDescent="0.2">
      <c r="AA171"/>
      <c r="AB171" s="30"/>
      <c r="AC171" s="26"/>
      <c r="AD171" s="66"/>
      <c r="AE171" s="26">
        <f t="shared" si="52"/>
        <v>3.5</v>
      </c>
      <c r="AF171" s="26">
        <f t="shared" si="53"/>
        <v>-0.02</v>
      </c>
      <c r="AG171" s="39">
        <v>5.0000000000000001E-3</v>
      </c>
      <c r="AH171" s="26"/>
      <c r="AI171" s="30"/>
      <c r="AJ171" s="30"/>
      <c r="AK171" s="30"/>
      <c r="AL171" s="30"/>
      <c r="AM171" s="30"/>
      <c r="AN171" s="30"/>
      <c r="AO171" s="30"/>
      <c r="AP171" s="8"/>
      <c r="AQ171" s="30"/>
      <c r="AR171" s="30"/>
      <c r="AS171" s="38">
        <f t="shared" si="43"/>
        <v>0.41666666666666452</v>
      </c>
      <c r="AT171" s="78">
        <f t="shared" si="44"/>
        <v>0.36164629119515979</v>
      </c>
      <c r="AU171" s="78" t="e" cm="1">
        <f t="array" ref="AU171">_xlfn.IFS(
    FALSE, N("Check if X1 shading is ON"),
    $AU$87&lt;&gt;"x", NA(),
    FALSE, N("Check if case is 'LEFT' and x axis value less than z score"),
    AND($AF$106 = "LEFT", $AS171 &lt; IF($AJ$106="", 0, $AJ$106)), $AT171,
    FALSE, N("Check if case is 'RIGHT' and x axis value greater than z score"),
    AND($AF$106 = "RIGHT", $AS171 &gt; IF($AJ$106="", 0, $AJ$106)), $AT171,
    FALSE, N("Check if case is 'TWO' and both directions"),
    AND(
        $AF$106 = "TWO",
        OR($AS171 &lt; -ABS($AJ$106), $AS171 &gt; ABS($AJ$107))
    ), $AT171,
    FALSE, N("Default case: Return NA()"),
    TRUE, NA()
)</f>
        <v>#N/A</v>
      </c>
      <c r="AV171" s="78" t="e" cm="1">
        <f t="array" ref="AV171">_xlfn.IFS(
    FALSE, N("Check if X1 shading is ON"),
    $AU$87&lt;&gt;"x", NA(),
    FALSE, N("Check if case is 'LEFT' and x axis value less than z score"),
    AND($AF$107 = "LEFT", $AS171 &lt; IF($AJ$107="", 0, $AJ$107)), $AT171,
    FALSE, N("Check if case is 'RIGHT' and x axis value greater than z score"),
    AND($AF$107 = "RIGHT", $AS171 &gt; IF($AJ$107="", 0, $AJ$107)), $AT171,
    FALSE, N("Default case: Return NA()"),
    TRUE, NA()
)</f>
        <v>#N/A</v>
      </c>
      <c r="AW171" s="78" t="e" cm="1">
        <f t="array" ref="AW171">_xlfn.IFS(
    FALSE, N("Check if X1 shading is ON"),
    $AW$87&lt;&gt;"x", NA(),
    FALSE, N("Check if case is 'LEFT' and x axis value less than z score"),
    AND($AF$110 = "LEFT", $AS171 &lt; IF($AJ$110="", 0, $AJ$110)), $AT171,
    FALSE, N("Check if case is 'RIGHT' and x axis value greater than z score"),
    AND($AF$110 = "RIGHT", $AS171 &gt; IF($AJ$110="", 0, $AJ$110)), $AT171,
    FALSE, N("Check if case is 'TWO' and both directions"),
    AND(
        $AF$110 = "TWO",
        OR($AS171 &lt; -ABS($AJ$110), $AS171 &gt; ABS($AJ$110))
    ), $AT171,
    FALSE, N("Default case: Return NA()"),
    TRUE, NA()
)</f>
        <v>#N/A</v>
      </c>
      <c r="AX171" s="30"/>
      <c r="AY171" s="66">
        <v>-0.33333333333333548</v>
      </c>
      <c r="AZ171" s="66">
        <v>0.182</v>
      </c>
      <c r="BA171" s="66">
        <f t="shared" si="30"/>
        <v>0.182</v>
      </c>
      <c r="BB171" s="66" t="str">
        <f t="shared" si="31"/>
        <v>x̅</v>
      </c>
      <c r="DA171" s="30"/>
      <c r="DB171" s="26"/>
      <c r="DC171" s="66"/>
      <c r="DD171" s="26">
        <f t="shared" si="54"/>
        <v>2.5</v>
      </c>
      <c r="DE171" s="26">
        <f t="shared" si="55"/>
        <v>-0.02</v>
      </c>
      <c r="DF171" s="39">
        <v>0.02</v>
      </c>
      <c r="DG171" s="26"/>
      <c r="DH171" s="30"/>
      <c r="DI171" s="30"/>
      <c r="DJ171" s="30"/>
      <c r="DK171" s="30"/>
      <c r="DL171" s="30"/>
      <c r="DM171" s="30"/>
      <c r="DN171" s="30"/>
      <c r="DO171" s="8"/>
      <c r="DP171" s="30"/>
      <c r="DQ171" s="30"/>
      <c r="DR171" s="38">
        <f t="shared" si="50"/>
        <v>0.37499999999999784</v>
      </c>
      <c r="DS171" s="78">
        <f t="shared" si="45"/>
        <v>0.36783574048247697</v>
      </c>
      <c r="DT171" s="78" t="e" cm="1">
        <f t="array" ref="DT171">_xlfn.IFS(
    FALSE, N("Check if X1 shading is ON"),
    $DT$88&lt;&gt;"x", NA(),
    FALSE, N("Check if case is 'LEFT' and x axis value less than z score"),
    AND($DE$107 = "LEFT", $DR171 &lt; IF($DI$107="", 0, $DI$107)), $DS171,
    FALSE, N("Check if case is 'RIGHT' and x axis value greater than z score"),
    AND($DE$107 = "RIGHT", $DR171 &gt; IF($DI$107="", 0, $DI$107)), $DS171,
    FALSE, N("Check if case is 'TWO' and both directions"),
    AND(
        $DE$107 = "TWO",
        OR($DR171 &lt; -ABS($DI$107), $DR171 &gt; ABS($DI$108))
    ), $DS171,
    FALSE, N("Default case: Return NA()"),
    TRUE, NA()
)</f>
        <v>#N/A</v>
      </c>
      <c r="DU171" s="78" t="e" cm="1">
        <f t="array" ref="DU171">_xlfn.IFS(
    FALSE, N("Check if X1 shading is ON"),
    $DT$88&lt;&gt;"x", NA(),
    FALSE, N("Check if case is 'LEFT' and x axis value less than z score"),
    AND($DE$108 = "LEFT", $DR171 &lt; IF($DI$108="", 0, $DI$108)), $DS171,
    FALSE, N("Check if case is 'RIGHT' and x axis value greater than z score"),
    AND($DE$108 = "RIGHT", $DR171 &gt; IF($DI$108="", 0, $DI$108)), $DS171,
    FALSE, N("Default case: Return NA()"),
    TRUE, NA()
)</f>
        <v>#N/A</v>
      </c>
      <c r="DV171" s="78" t="e" cm="1">
        <f t="array" ref="DV171">_xlfn.IFS(
    FALSE, N("Check if X1 shading is ON"),
    $DV$88&lt;&gt;"x", NA(),
    FALSE, N("Check if case is 'LEFT' and x axis value less than z score"),
    AND($DE$111 = "LEFT", $DR171 &lt; IF($DI$111="", 0, $DI$111)), $DS171,
    FALSE, N("Check if case is 'RIGHT' and x axis value greater than z score"),
    AND($DE$111 = "RIGHT", $DR171 &gt; IF($DI$111="", 0, $DI$111)), $DS171,
    FALSE, N("Check if case is 'TWO' and both directions"),
    AND(
        $DE$111 = "TWO",
        OR($DR171 &lt; -ABS($DI$111), $DR171 &gt; ABS($DI$111))
    ), $DS171,
    FALSE, N("Default case: Return NA()"),
    TRUE, NA()
)</f>
        <v>#N/A</v>
      </c>
      <c r="DW171" s="30"/>
      <c r="DX171" s="66">
        <v>-0.50000000000000222</v>
      </c>
      <c r="DY171" s="66">
        <v>0.182</v>
      </c>
      <c r="DZ171" s="66">
        <f t="shared" si="38"/>
        <v>0.182</v>
      </c>
      <c r="EA171" s="66" t="str">
        <f t="shared" si="39"/>
        <v>x̅</v>
      </c>
    </row>
    <row r="172" spans="27:131" ht="16" x14ac:dyDescent="0.2">
      <c r="AA172"/>
      <c r="AB172" s="30"/>
      <c r="AC172" s="26"/>
      <c r="AD172" s="66"/>
      <c r="AE172" s="66"/>
      <c r="AF172" s="26"/>
      <c r="AG172" s="26"/>
      <c r="AH172" s="26"/>
      <c r="AI172" s="30"/>
      <c r="AJ172" s="30"/>
      <c r="AK172" s="30"/>
      <c r="AL172" s="30"/>
      <c r="AM172" s="30"/>
      <c r="AN172" s="30"/>
      <c r="AO172" s="30"/>
      <c r="AP172" s="8"/>
      <c r="AQ172" s="30"/>
      <c r="AR172" s="30"/>
      <c r="AS172" s="38">
        <f t="shared" si="43"/>
        <v>0.45833333333333121</v>
      </c>
      <c r="AT172" s="78">
        <f t="shared" si="44"/>
        <v>0.35493433646244205</v>
      </c>
      <c r="AU172" s="78" t="e" cm="1">
        <f t="array" ref="AU172">_xlfn.IFS(
    FALSE, N("Check if X1 shading is ON"),
    $AU$87&lt;&gt;"x", NA(),
    FALSE, N("Check if case is 'LEFT' and x axis value less than z score"),
    AND($AF$106 = "LEFT", $AS172 &lt; IF($AJ$106="", 0, $AJ$106)), $AT172,
    FALSE, N("Check if case is 'RIGHT' and x axis value greater than z score"),
    AND($AF$106 = "RIGHT", $AS172 &gt; IF($AJ$106="", 0, $AJ$106)), $AT172,
    FALSE, N("Check if case is 'TWO' and both directions"),
    AND(
        $AF$106 = "TWO",
        OR($AS172 &lt; -ABS($AJ$106), $AS172 &gt; ABS($AJ$107))
    ), $AT172,
    FALSE, N("Default case: Return NA()"),
    TRUE, NA()
)</f>
        <v>#N/A</v>
      </c>
      <c r="AV172" s="78" t="e" cm="1">
        <f t="array" ref="AV172">_xlfn.IFS(
    FALSE, N("Check if X1 shading is ON"),
    $AU$87&lt;&gt;"x", NA(),
    FALSE, N("Check if case is 'LEFT' and x axis value less than z score"),
    AND($AF$107 = "LEFT", $AS172 &lt; IF($AJ$107="", 0, $AJ$107)), $AT172,
    FALSE, N("Check if case is 'RIGHT' and x axis value greater than z score"),
    AND($AF$107 = "RIGHT", $AS172 &gt; IF($AJ$107="", 0, $AJ$107)), $AT172,
    FALSE, N("Default case: Return NA()"),
    TRUE, NA()
)</f>
        <v>#N/A</v>
      </c>
      <c r="AW172" s="78" t="e" cm="1">
        <f t="array" ref="AW172">_xlfn.IFS(
    FALSE, N("Check if X1 shading is ON"),
    $AW$87&lt;&gt;"x", NA(),
    FALSE, N("Check if case is 'LEFT' and x axis value less than z score"),
    AND($AF$110 = "LEFT", $AS172 &lt; IF($AJ$110="", 0, $AJ$110)), $AT172,
    FALSE, N("Check if case is 'RIGHT' and x axis value greater than z score"),
    AND($AF$110 = "RIGHT", $AS172 &gt; IF($AJ$110="", 0, $AJ$110)), $AT172,
    FALSE, N("Check if case is 'TWO' and both directions"),
    AND(
        $AF$110 = "TWO",
        OR($AS172 &lt; -ABS($AJ$110), $AS172 &gt; ABS($AJ$110))
    ), $AT172,
    FALSE, N("Default case: Return NA()"),
    TRUE, NA()
)</f>
        <v>#N/A</v>
      </c>
      <c r="AX172" s="30"/>
      <c r="AY172" s="66">
        <v>-0.16666666666666879</v>
      </c>
      <c r="AZ172" s="66">
        <v>0.182</v>
      </c>
      <c r="BA172" s="66">
        <f t="shared" ref="BA172:BA235" si="56">IF($BA$41="x",AZ172,NA())</f>
        <v>0.182</v>
      </c>
      <c r="BB172" s="66" t="str">
        <f t="shared" ref="BB172:BB235" si="57">IF($AI$105="","",$AI$105)</f>
        <v>x̅</v>
      </c>
      <c r="DA172" s="30"/>
      <c r="DB172" s="26"/>
      <c r="DC172" s="66"/>
      <c r="DD172" s="26">
        <f t="shared" si="54"/>
        <v>3.5</v>
      </c>
      <c r="DE172" s="26">
        <f t="shared" si="55"/>
        <v>-0.02</v>
      </c>
      <c r="DF172" s="39">
        <v>5.0000000000000001E-3</v>
      </c>
      <c r="DG172" s="26"/>
      <c r="DH172" s="30"/>
      <c r="DI172" s="30"/>
      <c r="DJ172" s="30"/>
      <c r="DK172" s="30"/>
      <c r="DL172" s="30"/>
      <c r="DM172" s="30"/>
      <c r="DN172" s="30"/>
      <c r="DO172" s="8"/>
      <c r="DP172" s="30"/>
      <c r="DQ172" s="30"/>
      <c r="DR172" s="38">
        <f t="shared" si="50"/>
        <v>0.41666666666666452</v>
      </c>
      <c r="DS172" s="78">
        <f t="shared" si="45"/>
        <v>0.36164629119515979</v>
      </c>
      <c r="DT172" s="78" t="e" cm="1">
        <f t="array" ref="DT172">_xlfn.IFS(
    FALSE, N("Check if X1 shading is ON"),
    $DT$88&lt;&gt;"x", NA(),
    FALSE, N("Check if case is 'LEFT' and x axis value less than z score"),
    AND($DE$107 = "LEFT", $DR172 &lt; IF($DI$107="", 0, $DI$107)), $DS172,
    FALSE, N("Check if case is 'RIGHT' and x axis value greater than z score"),
    AND($DE$107 = "RIGHT", $DR172 &gt; IF($DI$107="", 0, $DI$107)), $DS172,
    FALSE, N("Check if case is 'TWO' and both directions"),
    AND(
        $DE$107 = "TWO",
        OR($DR172 &lt; -ABS($DI$107), $DR172 &gt; ABS($DI$108))
    ), $DS172,
    FALSE, N("Default case: Return NA()"),
    TRUE, NA()
)</f>
        <v>#N/A</v>
      </c>
      <c r="DU172" s="78" t="e" cm="1">
        <f t="array" ref="DU172">_xlfn.IFS(
    FALSE, N("Check if X1 shading is ON"),
    $DT$88&lt;&gt;"x", NA(),
    FALSE, N("Check if case is 'LEFT' and x axis value less than z score"),
    AND($DE$108 = "LEFT", $DR172 &lt; IF($DI$108="", 0, $DI$108)), $DS172,
    FALSE, N("Check if case is 'RIGHT' and x axis value greater than z score"),
    AND($DE$108 = "RIGHT", $DR172 &gt; IF($DI$108="", 0, $DI$108)), $DS172,
    FALSE, N("Default case: Return NA()"),
    TRUE, NA()
)</f>
        <v>#N/A</v>
      </c>
      <c r="DV172" s="78" t="e" cm="1">
        <f t="array" ref="DV172">_xlfn.IFS(
    FALSE, N("Check if X1 shading is ON"),
    $DV$88&lt;&gt;"x", NA(),
    FALSE, N("Check if case is 'LEFT' and x axis value less than z score"),
    AND($DE$111 = "LEFT", $DR172 &lt; IF($DI$111="", 0, $DI$111)), $DS172,
    FALSE, N("Check if case is 'RIGHT' and x axis value greater than z score"),
    AND($DE$111 = "RIGHT", $DR172 &gt; IF($DI$111="", 0, $DI$111)), $DS172,
    FALSE, N("Check if case is 'TWO' and both directions"),
    AND(
        $DE$111 = "TWO",
        OR($DR172 &lt; -ABS($DI$111), $DR172 &gt; ABS($DI$111))
    ), $DS172,
    FALSE, N("Default case: Return NA()"),
    TRUE, NA()
)</f>
        <v>#N/A</v>
      </c>
      <c r="DW172" s="30"/>
      <c r="DX172" s="66">
        <v>-0.33333333333333548</v>
      </c>
      <c r="DY172" s="66">
        <v>0.182</v>
      </c>
      <c r="DZ172" s="66">
        <f t="shared" ref="DZ172:DZ203" si="58">IF($DZ$42="x",DY172,NA())</f>
        <v>0.182</v>
      </c>
      <c r="EA172" s="66" t="str">
        <f t="shared" ref="EA172:EA203" si="59">IF($DH$106="","",$DH$106)</f>
        <v>x̅</v>
      </c>
    </row>
    <row r="173" spans="27:131" ht="19" x14ac:dyDescent="0.25">
      <c r="AA173"/>
      <c r="AB173" s="30"/>
      <c r="AC173" s="77" t="s">
        <v>51</v>
      </c>
      <c r="AD173" s="66"/>
      <c r="AE173" s="66"/>
      <c r="AF173" s="26"/>
      <c r="AG173" s="26"/>
      <c r="AH173" s="26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8">
        <f t="shared" si="43"/>
        <v>0.49999999999999789</v>
      </c>
      <c r="AT173" s="78">
        <f t="shared" si="44"/>
        <v>0.34773531689290943</v>
      </c>
      <c r="AU173" s="78" t="e" cm="1">
        <f t="array" ref="AU173">_xlfn.IFS(
    FALSE, N("Check if X1 shading is ON"),
    $AU$87&lt;&gt;"x", NA(),
    FALSE, N("Check if case is 'LEFT' and x axis value less than z score"),
    AND($AF$106 = "LEFT", $AS173 &lt; IF($AJ$106="", 0, $AJ$106)), $AT173,
    FALSE, N("Check if case is 'RIGHT' and x axis value greater than z score"),
    AND($AF$106 = "RIGHT", $AS173 &gt; IF($AJ$106="", 0, $AJ$106)), $AT173,
    FALSE, N("Check if case is 'TWO' and both directions"),
    AND(
        $AF$106 = "TWO",
        OR($AS173 &lt; -ABS($AJ$106), $AS173 &gt; ABS($AJ$107))
    ), $AT173,
    FALSE, N("Default case: Return NA()"),
    TRUE, NA()
)</f>
        <v>#N/A</v>
      </c>
      <c r="AV173" s="78" t="e" cm="1">
        <f t="array" ref="AV173">_xlfn.IFS(
    FALSE, N("Check if X1 shading is ON"),
    $AU$87&lt;&gt;"x", NA(),
    FALSE, N("Check if case is 'LEFT' and x axis value less than z score"),
    AND($AF$107 = "LEFT", $AS173 &lt; IF($AJ$107="", 0, $AJ$107)), $AT173,
    FALSE, N("Check if case is 'RIGHT' and x axis value greater than z score"),
    AND($AF$107 = "RIGHT", $AS173 &gt; IF($AJ$107="", 0, $AJ$107)), $AT173,
    FALSE, N("Default case: Return NA()"),
    TRUE, NA()
)</f>
        <v>#N/A</v>
      </c>
      <c r="AW173" s="78" t="e" cm="1">
        <f t="array" ref="AW173">_xlfn.IFS(
    FALSE, N("Check if X1 shading is ON"),
    $AW$87&lt;&gt;"x", NA(),
    FALSE, N("Check if case is 'LEFT' and x axis value less than z score"),
    AND($AF$110 = "LEFT", $AS173 &lt; IF($AJ$110="", 0, $AJ$110)), $AT173,
    FALSE, N("Check if case is 'RIGHT' and x axis value greater than z score"),
    AND($AF$110 = "RIGHT", $AS173 &gt; IF($AJ$110="", 0, $AJ$110)), $AT173,
    FALSE, N("Check if case is 'TWO' and both directions"),
    AND(
        $AF$110 = "TWO",
        OR($AS173 &lt; -ABS($AJ$110), $AS173 &gt; ABS($AJ$110))
    ), $AT173,
    FALSE, N("Default case: Return NA()"),
    TRUE, NA()
)</f>
        <v>#N/A</v>
      </c>
      <c r="AX173" s="30"/>
      <c r="AY173" s="66">
        <v>0.16666666666666449</v>
      </c>
      <c r="AZ173" s="66">
        <v>0.182</v>
      </c>
      <c r="BA173" s="66">
        <f t="shared" si="56"/>
        <v>0.182</v>
      </c>
      <c r="BB173" s="66" t="str">
        <f t="shared" si="57"/>
        <v>x̅</v>
      </c>
      <c r="DA173" s="30"/>
      <c r="DB173" s="26"/>
      <c r="DC173" s="66"/>
      <c r="DD173" s="66"/>
      <c r="DE173" s="26"/>
      <c r="DF173" s="26"/>
      <c r="DG173" s="26"/>
      <c r="DH173" s="30"/>
      <c r="DI173" s="30"/>
      <c r="DJ173" s="30"/>
      <c r="DK173" s="30"/>
      <c r="DL173" s="30"/>
      <c r="DM173" s="30"/>
      <c r="DN173" s="30"/>
      <c r="DO173" s="8"/>
      <c r="DP173" s="30"/>
      <c r="DQ173" s="30"/>
      <c r="DR173" s="38">
        <f t="shared" si="50"/>
        <v>0.45833333333333121</v>
      </c>
      <c r="DS173" s="78">
        <f t="shared" si="45"/>
        <v>0.35493433646244205</v>
      </c>
      <c r="DT173" s="78" t="e" cm="1">
        <f t="array" ref="DT173">_xlfn.IFS(
    FALSE, N("Check if X1 shading is ON"),
    $DT$88&lt;&gt;"x", NA(),
    FALSE, N("Check if case is 'LEFT' and x axis value less than z score"),
    AND($DE$107 = "LEFT", $DR173 &lt; IF($DI$107="", 0, $DI$107)), $DS173,
    FALSE, N("Check if case is 'RIGHT' and x axis value greater than z score"),
    AND($DE$107 = "RIGHT", $DR173 &gt; IF($DI$107="", 0, $DI$107)), $DS173,
    FALSE, N("Check if case is 'TWO' and both directions"),
    AND(
        $DE$107 = "TWO",
        OR($DR173 &lt; -ABS($DI$107), $DR173 &gt; ABS($DI$108))
    ), $DS173,
    FALSE, N("Default case: Return NA()"),
    TRUE, NA()
)</f>
        <v>#N/A</v>
      </c>
      <c r="DU173" s="78" t="e" cm="1">
        <f t="array" ref="DU173">_xlfn.IFS(
    FALSE, N("Check if X1 shading is ON"),
    $DT$88&lt;&gt;"x", NA(),
    FALSE, N("Check if case is 'LEFT' and x axis value less than z score"),
    AND($DE$108 = "LEFT", $DR173 &lt; IF($DI$108="", 0, $DI$108)), $DS173,
    FALSE, N("Check if case is 'RIGHT' and x axis value greater than z score"),
    AND($DE$108 = "RIGHT", $DR173 &gt; IF($DI$108="", 0, $DI$108)), $DS173,
    FALSE, N("Default case: Return NA()"),
    TRUE, NA()
)</f>
        <v>#N/A</v>
      </c>
      <c r="DV173" s="78" t="e" cm="1">
        <f t="array" ref="DV173">_xlfn.IFS(
    FALSE, N("Check if X1 shading is ON"),
    $DV$88&lt;&gt;"x", NA(),
    FALSE, N("Check if case is 'LEFT' and x axis value less than z score"),
    AND($DE$111 = "LEFT", $DR173 &lt; IF($DI$111="", 0, $DI$111)), $DS173,
    FALSE, N("Check if case is 'RIGHT' and x axis value greater than z score"),
    AND($DE$111 = "RIGHT", $DR173 &gt; IF($DI$111="", 0, $DI$111)), $DS173,
    FALSE, N("Check if case is 'TWO' and both directions"),
    AND(
        $DE$111 = "TWO",
        OR($DR173 &lt; -ABS($DI$111), $DR173 &gt; ABS($DI$111))
    ), $DS173,
    FALSE, N("Default case: Return NA()"),
    TRUE, NA()
)</f>
        <v>#N/A</v>
      </c>
      <c r="DW173" s="30"/>
      <c r="DX173" s="66">
        <v>-0.16666666666666879</v>
      </c>
      <c r="DY173" s="66">
        <v>0.182</v>
      </c>
      <c r="DZ173" s="66">
        <f t="shared" si="58"/>
        <v>0.182</v>
      </c>
      <c r="EA173" s="66" t="str">
        <f t="shared" si="59"/>
        <v>x̅</v>
      </c>
    </row>
    <row r="174" spans="27:131" ht="19" x14ac:dyDescent="0.25">
      <c r="AA174"/>
      <c r="AB174" s="30"/>
      <c r="AC174" s="35" t="s">
        <v>40</v>
      </c>
      <c r="AD174" s="70" t="s">
        <v>41</v>
      </c>
      <c r="AE174" s="35" t="s">
        <v>52</v>
      </c>
      <c r="AF174" s="64" t="s">
        <v>53</v>
      </c>
      <c r="AG174" s="35" t="s">
        <v>54</v>
      </c>
      <c r="AH174" s="35" t="s">
        <v>55</v>
      </c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8">
        <f t="shared" si="43"/>
        <v>0.54166666666666452</v>
      </c>
      <c r="AT174" s="78">
        <f t="shared" si="44"/>
        <v>0.34008659262477703</v>
      </c>
      <c r="AU174" s="78" t="e" cm="1">
        <f t="array" ref="AU174">_xlfn.IFS(
    FALSE, N("Check if X1 shading is ON"),
    $AU$87&lt;&gt;"x", NA(),
    FALSE, N("Check if case is 'LEFT' and x axis value less than z score"),
    AND($AF$106 = "LEFT", $AS174 &lt; IF($AJ$106="", 0, $AJ$106)), $AT174,
    FALSE, N("Check if case is 'RIGHT' and x axis value greater than z score"),
    AND($AF$106 = "RIGHT", $AS174 &gt; IF($AJ$106="", 0, $AJ$106)), $AT174,
    FALSE, N("Check if case is 'TWO' and both directions"),
    AND(
        $AF$106 = "TWO",
        OR($AS174 &lt; -ABS($AJ$106), $AS174 &gt; ABS($AJ$107))
    ), $AT174,
    FALSE, N("Default case: Return NA()"),
    TRUE, NA()
)</f>
        <v>#N/A</v>
      </c>
      <c r="AV174" s="78" t="e" cm="1">
        <f t="array" ref="AV174">_xlfn.IFS(
    FALSE, N("Check if X1 shading is ON"),
    $AU$87&lt;&gt;"x", NA(),
    FALSE, N("Check if case is 'LEFT' and x axis value less than z score"),
    AND($AF$107 = "LEFT", $AS174 &lt; IF($AJ$107="", 0, $AJ$107)), $AT174,
    FALSE, N("Check if case is 'RIGHT' and x axis value greater than z score"),
    AND($AF$107 = "RIGHT", $AS174 &gt; IF($AJ$107="", 0, $AJ$107)), $AT174,
    FALSE, N("Default case: Return NA()"),
    TRUE, NA()
)</f>
        <v>#N/A</v>
      </c>
      <c r="AW174" s="78" t="e" cm="1">
        <f t="array" ref="AW174">_xlfn.IFS(
    FALSE, N("Check if X1 shading is ON"),
    $AW$87&lt;&gt;"x", NA(),
    FALSE, N("Check if case is 'LEFT' and x axis value less than z score"),
    AND($AF$110 = "LEFT", $AS174 &lt; IF($AJ$110="", 0, $AJ$110)), $AT174,
    FALSE, N("Check if case is 'RIGHT' and x axis value greater than z score"),
    AND($AF$110 = "RIGHT", $AS174 &gt; IF($AJ$110="", 0, $AJ$110)), $AT174,
    FALSE, N("Check if case is 'TWO' and both directions"),
    AND(
        $AF$110 = "TWO",
        OR($AS174 &lt; -ABS($AJ$110), $AS174 &gt; ABS($AJ$110))
    ), $AT174,
    FALSE, N("Default case: Return NA()"),
    TRUE, NA()
)</f>
        <v>#N/A</v>
      </c>
      <c r="AX174" s="30"/>
      <c r="AY174" s="66">
        <v>0.33333333333333115</v>
      </c>
      <c r="AZ174" s="66">
        <v>0.182</v>
      </c>
      <c r="BA174" s="66">
        <f t="shared" si="56"/>
        <v>0.182</v>
      </c>
      <c r="BB174" s="66" t="str">
        <f t="shared" si="57"/>
        <v>x̅</v>
      </c>
      <c r="DA174" s="30"/>
      <c r="DB174" s="77" t="s">
        <v>51</v>
      </c>
      <c r="DC174" s="66"/>
      <c r="DD174" s="66"/>
      <c r="DE174" s="26"/>
      <c r="DF174" s="26"/>
      <c r="DG174" s="26"/>
      <c r="DH174" s="30"/>
      <c r="DI174" s="30"/>
      <c r="DJ174" s="30"/>
      <c r="DK174" s="30"/>
      <c r="DL174" s="30"/>
      <c r="DM174" s="30"/>
      <c r="DN174" s="30"/>
      <c r="DO174" s="30"/>
      <c r="DP174" s="30"/>
      <c r="DQ174" s="30"/>
      <c r="DR174" s="38">
        <f t="shared" si="50"/>
        <v>0.49999999999999789</v>
      </c>
      <c r="DS174" s="78">
        <f t="shared" si="45"/>
        <v>0.34773531689290943</v>
      </c>
      <c r="DT174" s="78" t="e" cm="1">
        <f t="array" ref="DT174">_xlfn.IFS(
    FALSE, N("Check if X1 shading is ON"),
    $DT$88&lt;&gt;"x", NA(),
    FALSE, N("Check if case is 'LEFT' and x axis value less than z score"),
    AND($DE$107 = "LEFT", $DR174 &lt; IF($DI$107="", 0, $DI$107)), $DS174,
    FALSE, N("Check if case is 'RIGHT' and x axis value greater than z score"),
    AND($DE$107 = "RIGHT", $DR174 &gt; IF($DI$107="", 0, $DI$107)), $DS174,
    FALSE, N("Check if case is 'TWO' and both directions"),
    AND(
        $DE$107 = "TWO",
        OR($DR174 &lt; -ABS($DI$107), $DR174 &gt; ABS($DI$108))
    ), $DS174,
    FALSE, N("Default case: Return NA()"),
    TRUE, NA()
)</f>
        <v>#N/A</v>
      </c>
      <c r="DU174" s="78" t="e" cm="1">
        <f t="array" ref="DU174">_xlfn.IFS(
    FALSE, N("Check if X1 shading is ON"),
    $DT$88&lt;&gt;"x", NA(),
    FALSE, N("Check if case is 'LEFT' and x axis value less than z score"),
    AND($DE$108 = "LEFT", $DR174 &lt; IF($DI$108="", 0, $DI$108)), $DS174,
    FALSE, N("Check if case is 'RIGHT' and x axis value greater than z score"),
    AND($DE$108 = "RIGHT", $DR174 &gt; IF($DI$108="", 0, $DI$108)), $DS174,
    FALSE, N("Default case: Return NA()"),
    TRUE, NA()
)</f>
        <v>#N/A</v>
      </c>
      <c r="DV174" s="78" t="e" cm="1">
        <f t="array" ref="DV174">_xlfn.IFS(
    FALSE, N("Check if X1 shading is ON"),
    $DV$88&lt;&gt;"x", NA(),
    FALSE, N("Check if case is 'LEFT' and x axis value less than z score"),
    AND($DE$111 = "LEFT", $DR174 &lt; IF($DI$111="", 0, $DI$111)), $DS174,
    FALSE, N("Check if case is 'RIGHT' and x axis value greater than z score"),
    AND($DE$111 = "RIGHT", $DR174 &gt; IF($DI$111="", 0, $DI$111)), $DS174,
    FALSE, N("Check if case is 'TWO' and both directions"),
    AND(
        $DE$111 = "TWO",
        OR($DR174 &lt; -ABS($DI$111), $DR174 &gt; ABS($DI$111))
    ), $DS174,
    FALSE, N("Default case: Return NA()"),
    TRUE, NA()
)</f>
        <v>#N/A</v>
      </c>
      <c r="DW174" s="30"/>
      <c r="DX174" s="66">
        <v>0.16666666666666449</v>
      </c>
      <c r="DY174" s="66">
        <v>0.182</v>
      </c>
      <c r="DZ174" s="66">
        <f t="shared" si="58"/>
        <v>0.182</v>
      </c>
      <c r="EA174" s="66" t="str">
        <f t="shared" si="59"/>
        <v>x̅</v>
      </c>
    </row>
    <row r="175" spans="27:131" ht="34" x14ac:dyDescent="0.2">
      <c r="AA175"/>
      <c r="AB175" s="30"/>
      <c r="AC175" s="79" t="str">
        <f>AN97</f>
        <v>x</v>
      </c>
      <c r="AD175" s="66">
        <f>-0.05</f>
        <v>-0.05</v>
      </c>
      <c r="AE175" s="26">
        <f t="shared" ref="AE175:AE181" si="60">AE154</f>
        <v>-3</v>
      </c>
      <c r="AF175" s="26">
        <f>IF(
    AC175="x",
    AD175,
    NA()
)</f>
        <v>-0.05</v>
      </c>
      <c r="AG175" s="80" cm="1">
        <f t="array" ref="AG175">_xlfn.IFS(
    $AF$108 = "TWO", IF(SUM($AG$164:AG164) &lt;= 0.5, SUM($AG$164:AG164), 1 - SUM($AG$164:AG164)),
    $AF$106 = "LEFT", SUM($AG$164:AG164),
    $AF$106 = "RIGHT", 1 - SUM($AG$164:AG164)
)</f>
        <v>5.0000000000000001E-3</v>
      </c>
      <c r="AH175" s="81" t="str" cm="1">
        <f t="array" ref="AH175">_xlfn.IFS(
    $AF$106 = "", "",
    AND($AF$108 = "TWO", ROWS($AG$175:AG175) = 1), "⟵ " &amp; TEXT(AG175, "#0.0%"),
    AND($AF$108 = "TWO", AG175 = 50%), TEXT(AG175, "#0.0%"),
    AND($AF$108 = "TWO", AG176 &gt; AG175), "⟵ " &amp; TEXT(AG175, "#0.0%"),
    AND($AF$108 = "TWO", AG176 &lt; AG175), TEXT(AG175, "#0.0%") &amp; " ⟶",
    $AF$106 = "LEFT", "⟵ " &amp; TEXT(AG175, "#0.0%"),
    $AF$106 = "RIGHT", TEXT(AG175, "#0.0%") &amp; " ⟶"
)</f>
        <v>⟵ 0.5%</v>
      </c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8">
        <f t="shared" si="43"/>
        <v>0.58333333333333115</v>
      </c>
      <c r="AT175" s="78">
        <f t="shared" si="44"/>
        <v>0.33202710550851339</v>
      </c>
      <c r="AU175" s="78" t="e" cm="1">
        <f t="array" ref="AU175">_xlfn.IFS(
    FALSE, N("Check if X1 shading is ON"),
    $AU$87&lt;&gt;"x", NA(),
    FALSE, N("Check if case is 'LEFT' and x axis value less than z score"),
    AND($AF$106 = "LEFT", $AS175 &lt; IF($AJ$106="", 0, $AJ$106)), $AT175,
    FALSE, N("Check if case is 'RIGHT' and x axis value greater than z score"),
    AND($AF$106 = "RIGHT", $AS175 &gt; IF($AJ$106="", 0, $AJ$106)), $AT175,
    FALSE, N("Check if case is 'TWO' and both directions"),
    AND(
        $AF$106 = "TWO",
        OR($AS175 &lt; -ABS($AJ$106), $AS175 &gt; ABS($AJ$107))
    ), $AT175,
    FALSE, N("Default case: Return NA()"),
    TRUE, NA()
)</f>
        <v>#N/A</v>
      </c>
      <c r="AV175" s="78" t="e" cm="1">
        <f t="array" ref="AV175">_xlfn.IFS(
    FALSE, N("Check if X1 shading is ON"),
    $AU$87&lt;&gt;"x", NA(),
    FALSE, N("Check if case is 'LEFT' and x axis value less than z score"),
    AND($AF$107 = "LEFT", $AS175 &lt; IF($AJ$107="", 0, $AJ$107)), $AT175,
    FALSE, N("Check if case is 'RIGHT' and x axis value greater than z score"),
    AND($AF$107 = "RIGHT", $AS175 &gt; IF($AJ$107="", 0, $AJ$107)), $AT175,
    FALSE, N("Default case: Return NA()"),
    TRUE, NA()
)</f>
        <v>#N/A</v>
      </c>
      <c r="AW175" s="78" t="e" cm="1">
        <f t="array" ref="AW175">_xlfn.IFS(
    FALSE, N("Check if X1 shading is ON"),
    $AW$87&lt;&gt;"x", NA(),
    FALSE, N("Check if case is 'LEFT' and x axis value less than z score"),
    AND($AF$110 = "LEFT", $AS175 &lt; IF($AJ$110="", 0, $AJ$110)), $AT175,
    FALSE, N("Check if case is 'RIGHT' and x axis value greater than z score"),
    AND($AF$110 = "RIGHT", $AS175 &gt; IF($AJ$110="", 0, $AJ$110)), $AT175,
    FALSE, N("Check if case is 'TWO' and both directions"),
    AND(
        $AF$110 = "TWO",
        OR($AS175 &lt; -ABS($AJ$110), $AS175 &gt; ABS($AJ$110))
    ), $AT175,
    FALSE, N("Default case: Return NA()"),
    TRUE, NA()
)</f>
        <v>#N/A</v>
      </c>
      <c r="AX175" s="30"/>
      <c r="AY175" s="66">
        <v>0.49999999999999789</v>
      </c>
      <c r="AZ175" s="66">
        <v>0.182</v>
      </c>
      <c r="BA175" s="66">
        <f t="shared" si="56"/>
        <v>0.182</v>
      </c>
      <c r="BB175" s="66" t="str">
        <f t="shared" si="57"/>
        <v>x̅</v>
      </c>
      <c r="DA175" s="30"/>
      <c r="DB175" s="35" t="s">
        <v>40</v>
      </c>
      <c r="DC175" s="70" t="s">
        <v>41</v>
      </c>
      <c r="DD175" s="35" t="s">
        <v>52</v>
      </c>
      <c r="DE175" s="64" t="s">
        <v>53</v>
      </c>
      <c r="DF175" s="35" t="s">
        <v>54</v>
      </c>
      <c r="DG175" s="35" t="s">
        <v>55</v>
      </c>
      <c r="DH175" s="30"/>
      <c r="DI175" s="30"/>
      <c r="DJ175" s="30"/>
      <c r="DK175" s="30"/>
      <c r="DL175" s="30"/>
      <c r="DM175" s="30"/>
      <c r="DN175" s="30"/>
      <c r="DO175" s="30"/>
      <c r="DP175" s="30"/>
      <c r="DQ175" s="30"/>
      <c r="DR175" s="38">
        <f t="shared" si="50"/>
        <v>0.54166666666666452</v>
      </c>
      <c r="DS175" s="78">
        <f t="shared" si="45"/>
        <v>0.34008659262477703</v>
      </c>
      <c r="DT175" s="78" t="e" cm="1">
        <f t="array" ref="DT175">_xlfn.IFS(
    FALSE, N("Check if X1 shading is ON"),
    $DT$88&lt;&gt;"x", NA(),
    FALSE, N("Check if case is 'LEFT' and x axis value less than z score"),
    AND($DE$107 = "LEFT", $DR175 &lt; IF($DI$107="", 0, $DI$107)), $DS175,
    FALSE, N("Check if case is 'RIGHT' and x axis value greater than z score"),
    AND($DE$107 = "RIGHT", $DR175 &gt; IF($DI$107="", 0, $DI$107)), $DS175,
    FALSE, N("Check if case is 'TWO' and both directions"),
    AND(
        $DE$107 = "TWO",
        OR($DR175 &lt; -ABS($DI$107), $DR175 &gt; ABS($DI$108))
    ), $DS175,
    FALSE, N("Default case: Return NA()"),
    TRUE, NA()
)</f>
        <v>#N/A</v>
      </c>
      <c r="DU175" s="78" t="e" cm="1">
        <f t="array" ref="DU175">_xlfn.IFS(
    FALSE, N("Check if X1 shading is ON"),
    $DT$88&lt;&gt;"x", NA(),
    FALSE, N("Check if case is 'LEFT' and x axis value less than z score"),
    AND($DE$108 = "LEFT", $DR175 &lt; IF($DI$108="", 0, $DI$108)), $DS175,
    FALSE, N("Check if case is 'RIGHT' and x axis value greater than z score"),
    AND($DE$108 = "RIGHT", $DR175 &gt; IF($DI$108="", 0, $DI$108)), $DS175,
    FALSE, N("Default case: Return NA()"),
    TRUE, NA()
)</f>
        <v>#N/A</v>
      </c>
      <c r="DV175" s="78" t="e" cm="1">
        <f t="array" ref="DV175">_xlfn.IFS(
    FALSE, N("Check if X1 shading is ON"),
    $DV$88&lt;&gt;"x", NA(),
    FALSE, N("Check if case is 'LEFT' and x axis value less than z score"),
    AND($DE$111 = "LEFT", $DR175 &lt; IF($DI$111="", 0, $DI$111)), $DS175,
    FALSE, N("Check if case is 'RIGHT' and x axis value greater than z score"),
    AND($DE$111 = "RIGHT", $DR175 &gt; IF($DI$111="", 0, $DI$111)), $DS175,
    FALSE, N("Check if case is 'TWO' and both directions"),
    AND(
        $DE$111 = "TWO",
        OR($DR175 &lt; -ABS($DI$111), $DR175 &gt; ABS($DI$111))
    ), $DS175,
    FALSE, N("Default case: Return NA()"),
    TRUE, NA()
)</f>
        <v>#N/A</v>
      </c>
      <c r="DW175" s="30"/>
      <c r="DX175" s="66">
        <v>0.33333333333333115</v>
      </c>
      <c r="DY175" s="66">
        <v>0.182</v>
      </c>
      <c r="DZ175" s="66">
        <f t="shared" si="58"/>
        <v>0.182</v>
      </c>
      <c r="EA175" s="66" t="str">
        <f t="shared" si="59"/>
        <v>x̅</v>
      </c>
    </row>
    <row r="176" spans="27:131" ht="16" x14ac:dyDescent="0.2">
      <c r="AA176"/>
      <c r="AB176" s="30"/>
      <c r="AC176" s="26"/>
      <c r="AD176" s="66"/>
      <c r="AE176" s="26">
        <f t="shared" si="60"/>
        <v>-2</v>
      </c>
      <c r="AF176" s="26">
        <f t="shared" ref="AF176:AF181" si="61">AF175</f>
        <v>-0.05</v>
      </c>
      <c r="AG176" s="80" cm="1">
        <f t="array" ref="AG176">_xlfn.IFS(
    $AF$108 = "TWO", IF(SUM($AG$164:AG165) &lt;= 0.5, SUM($AG$164:AG165), 1 - SUM($AG$164:AG165)),
    $AF$106 = "LEFT", SUM($AG$164:AG165),
    $AF$106 = "RIGHT", 1 - SUM($AG$164:AG165)
)</f>
        <v>2.5000000000000001E-2</v>
      </c>
      <c r="AH176" s="81" t="str" cm="1">
        <f t="array" ref="AH176">_xlfn.IFS(
    $AF$106 = "", "",
    AND($AF$108 = "TWO", ROWS($AG$175:AG176) = 1), "⟵ " &amp; TEXT(AG176, "#0.0%"),
    AND($AF$108 = "TWO", AG176 = 50%), TEXT(AG176, "#0.0%"),
    AND($AF$108 = "TWO", AG177 &gt; AG176), "⟵ " &amp; TEXT(AG176, "#0.0%"),
    AND($AF$108 = "TWO", AG177 &lt; AG176), TEXT(AG176, "#0.0%") &amp; " ⟶",
    $AF$106 = "LEFT", "⟵ " &amp; TEXT(AG176, "#0.0%"),
    $AF$106 = "RIGHT", TEXT(AG176, "#0.0%") &amp; " ⟶"
)</f>
        <v>⟵ 2.5%</v>
      </c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8">
        <f t="shared" si="43"/>
        <v>0.62499999999999778</v>
      </c>
      <c r="AT176" s="78">
        <f t="shared" si="44"/>
        <v>0.32359703506294724</v>
      </c>
      <c r="AU176" s="78" t="e" cm="1">
        <f t="array" ref="AU176">_xlfn.IFS(
    FALSE, N("Check if X1 shading is ON"),
    $AU$87&lt;&gt;"x", NA(),
    FALSE, N("Check if case is 'LEFT' and x axis value less than z score"),
    AND($AF$106 = "LEFT", $AS176 &lt; IF($AJ$106="", 0, $AJ$106)), $AT176,
    FALSE, N("Check if case is 'RIGHT' and x axis value greater than z score"),
    AND($AF$106 = "RIGHT", $AS176 &gt; IF($AJ$106="", 0, $AJ$106)), $AT176,
    FALSE, N("Check if case is 'TWO' and both directions"),
    AND(
        $AF$106 = "TWO",
        OR($AS176 &lt; -ABS($AJ$106), $AS176 &gt; ABS($AJ$107))
    ), $AT176,
    FALSE, N("Default case: Return NA()"),
    TRUE, NA()
)</f>
        <v>#N/A</v>
      </c>
      <c r="AV176" s="78" t="e" cm="1">
        <f t="array" ref="AV176">_xlfn.IFS(
    FALSE, N("Check if X1 shading is ON"),
    $AU$87&lt;&gt;"x", NA(),
    FALSE, N("Check if case is 'LEFT' and x axis value less than z score"),
    AND($AF$107 = "LEFT", $AS176 &lt; IF($AJ$107="", 0, $AJ$107)), $AT176,
    FALSE, N("Check if case is 'RIGHT' and x axis value greater than z score"),
    AND($AF$107 = "RIGHT", $AS176 &gt; IF($AJ$107="", 0, $AJ$107)), $AT176,
    FALSE, N("Default case: Return NA()"),
    TRUE, NA()
)</f>
        <v>#N/A</v>
      </c>
      <c r="AW176" s="78" t="e" cm="1">
        <f t="array" ref="AW176">_xlfn.IFS(
    FALSE, N("Check if X1 shading is ON"),
    $AW$87&lt;&gt;"x", NA(),
    FALSE, N("Check if case is 'LEFT' and x axis value less than z score"),
    AND($AF$110 = "LEFT", $AS176 &lt; IF($AJ$110="", 0, $AJ$110)), $AT176,
    FALSE, N("Check if case is 'RIGHT' and x axis value greater than z score"),
    AND($AF$110 = "RIGHT", $AS176 &gt; IF($AJ$110="", 0, $AJ$110)), $AT176,
    FALSE, N("Check if case is 'TWO' and both directions"),
    AND(
        $AF$110 = "TWO",
        OR($AS176 &lt; -ABS($AJ$110), $AS176 &gt; ABS($AJ$110))
    ), $AT176,
    FALSE, N("Default case: Return NA()"),
    TRUE, NA()
)</f>
        <v>#N/A</v>
      </c>
      <c r="AX176" s="30"/>
      <c r="AY176" s="66">
        <v>0.66666666666666441</v>
      </c>
      <c r="AZ176" s="66">
        <v>0.182</v>
      </c>
      <c r="BA176" s="66">
        <f t="shared" si="56"/>
        <v>0.182</v>
      </c>
      <c r="BB176" s="66" t="str">
        <f t="shared" si="57"/>
        <v>x̅</v>
      </c>
      <c r="DA176" s="30"/>
      <c r="DB176" s="79" t="str">
        <f>DM98</f>
        <v>x</v>
      </c>
      <c r="DC176" s="66">
        <f>-0.05</f>
        <v>-0.05</v>
      </c>
      <c r="DD176" s="26">
        <f t="shared" ref="DD176:DD182" si="62">DD155</f>
        <v>-3</v>
      </c>
      <c r="DE176" s="26">
        <f>IF(
    DB176="x",
    DC176,
    NA()
)</f>
        <v>-0.05</v>
      </c>
      <c r="DF176" s="80" cm="1">
        <f t="array" ref="DF176">_xlfn.IFS(
    $DE$109 = "TWO", IF(SUM($DF$165:DF165) &lt;= 0.5, SUM($DF$165:DF165), 1 - SUM($DF$165:DF165)),
    $DE$107 = "LEFT", SUM($DF$165:DF165),
    $DE$107 = "RIGHT", 1 - SUM($DF$165:DF165)
)</f>
        <v>5.0000000000000001E-3</v>
      </c>
      <c r="DG176" s="81" t="str" cm="1">
        <f t="array" ref="DG176">_xlfn.IFS(
    $DE$107 = "", "",
    AND($DE$109 = "TWO", ROWS($DF$176:DF176) = 1), "⟵ " &amp; TEXT(DF176, "#0.0%"),
    AND($DE$109 = "TWO", DF176 = 50%), TEXT(DF176, "#0.0%"),
    AND($DE$109 = "TWO", DF177 &gt; DF176), "⟵ " &amp; TEXT(DF176, "#0.0%"),
    AND($DE$109 = "TWO", DF177 &lt; DF176), TEXT(DF176, "#0.0%") &amp; " ⟶",
    $DE$107 = "LEFT", "⟵ " &amp; TEXT(DF176, "#0.0%"),
    $DE$107 = "RIGHT", TEXT(DF176, "#0.0%") &amp; " ⟶"
)</f>
        <v>⟵ 0.5%</v>
      </c>
      <c r="DH176" s="30"/>
      <c r="DI176" s="30"/>
      <c r="DJ176" s="30"/>
      <c r="DK176" s="30"/>
      <c r="DL176" s="30"/>
      <c r="DM176" s="30"/>
      <c r="DN176" s="30"/>
      <c r="DO176" s="30"/>
      <c r="DP176" s="30"/>
      <c r="DQ176" s="30"/>
      <c r="DR176" s="38">
        <f t="shared" si="50"/>
        <v>0.58333333333333115</v>
      </c>
      <c r="DS176" s="78">
        <f t="shared" si="45"/>
        <v>0.33202710550851339</v>
      </c>
      <c r="DT176" s="78" t="e" cm="1">
        <f t="array" ref="DT176">_xlfn.IFS(
    FALSE, N("Check if X1 shading is ON"),
    $DT$88&lt;&gt;"x", NA(),
    FALSE, N("Check if case is 'LEFT' and x axis value less than z score"),
    AND($DE$107 = "LEFT", $DR176 &lt; IF($DI$107="", 0, $DI$107)), $DS176,
    FALSE, N("Check if case is 'RIGHT' and x axis value greater than z score"),
    AND($DE$107 = "RIGHT", $DR176 &gt; IF($DI$107="", 0, $DI$107)), $DS176,
    FALSE, N("Check if case is 'TWO' and both directions"),
    AND(
        $DE$107 = "TWO",
        OR($DR176 &lt; -ABS($DI$107), $DR176 &gt; ABS($DI$108))
    ), $DS176,
    FALSE, N("Default case: Return NA()"),
    TRUE, NA()
)</f>
        <v>#N/A</v>
      </c>
      <c r="DU176" s="78" t="e" cm="1">
        <f t="array" ref="DU176">_xlfn.IFS(
    FALSE, N("Check if X1 shading is ON"),
    $DT$88&lt;&gt;"x", NA(),
    FALSE, N("Check if case is 'LEFT' and x axis value less than z score"),
    AND($DE$108 = "LEFT", $DR176 &lt; IF($DI$108="", 0, $DI$108)), $DS176,
    FALSE, N("Check if case is 'RIGHT' and x axis value greater than z score"),
    AND($DE$108 = "RIGHT", $DR176 &gt; IF($DI$108="", 0, $DI$108)), $DS176,
    FALSE, N("Default case: Return NA()"),
    TRUE, NA()
)</f>
        <v>#N/A</v>
      </c>
      <c r="DV176" s="78" t="e" cm="1">
        <f t="array" ref="DV176">_xlfn.IFS(
    FALSE, N("Check if X1 shading is ON"),
    $DV$88&lt;&gt;"x", NA(),
    FALSE, N("Check if case is 'LEFT' and x axis value less than z score"),
    AND($DE$111 = "LEFT", $DR176 &lt; IF($DI$111="", 0, $DI$111)), $DS176,
    FALSE, N("Check if case is 'RIGHT' and x axis value greater than z score"),
    AND($DE$111 = "RIGHT", $DR176 &gt; IF($DI$111="", 0, $DI$111)), $DS176,
    FALSE, N("Check if case is 'TWO' and both directions"),
    AND(
        $DE$111 = "TWO",
        OR($DR176 &lt; -ABS($DI$111), $DR176 &gt; ABS($DI$111))
    ), $DS176,
    FALSE, N("Default case: Return NA()"),
    TRUE, NA()
)</f>
        <v>#N/A</v>
      </c>
      <c r="DW176" s="30"/>
      <c r="DX176" s="66">
        <v>0.49999999999999789</v>
      </c>
      <c r="DY176" s="66">
        <v>0.182</v>
      </c>
      <c r="DZ176" s="66">
        <f t="shared" si="58"/>
        <v>0.182</v>
      </c>
      <c r="EA176" s="66" t="str">
        <f t="shared" si="59"/>
        <v>x̅</v>
      </c>
    </row>
    <row r="177" spans="27:131" ht="16" x14ac:dyDescent="0.2">
      <c r="AA177"/>
      <c r="AB177" s="30"/>
      <c r="AC177" s="26"/>
      <c r="AD177" s="66"/>
      <c r="AE177" s="26">
        <f t="shared" si="60"/>
        <v>-1</v>
      </c>
      <c r="AF177" s="26">
        <f t="shared" si="61"/>
        <v>-0.05</v>
      </c>
      <c r="AG177" s="80" cm="1">
        <f t="array" ref="AG177">_xlfn.IFS(
    $AF$108 = "TWO", IF(SUM($AG$164:AG166) &lt;= 0.5, SUM($AG$164:AG166), 1 - SUM($AG$164:AG166)),
    $AF$106 = "LEFT", SUM($AG$164:AG166),
    $AF$106 = "RIGHT", 1 - SUM($AG$164:AG166)
)</f>
        <v>0.16</v>
      </c>
      <c r="AH177" s="81" t="str" cm="1">
        <f t="array" ref="AH177">_xlfn.IFS(
    $AF$106 = "", "",
    AND($AF$108 = "TWO", ROWS($AG$175:AG177) = 1), "⟵ " &amp; TEXT(AG177, "#0.0%"),
    AND($AF$108 = "TWO", AG177 = 50%), TEXT(AG177, "#0.0%"),
    AND($AF$108 = "TWO", AG178 &gt; AG177), "⟵ " &amp; TEXT(AG177, "#0.0%"),
    AND($AF$108 = "TWO", AG178 &lt; AG177), TEXT(AG177, "#0.0%") &amp; " ⟶",
    $AF$106 = "LEFT", "⟵ " &amp; TEXT(AG177, "#0.0%"),
    $AF$106 = "RIGHT", TEXT(AG177, "#0.0%") &amp; " ⟶"
)</f>
        <v>⟵ 16.0%</v>
      </c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8">
        <f t="shared" si="43"/>
        <v>0.66666666666666441</v>
      </c>
      <c r="AT177" s="78">
        <f t="shared" si="44"/>
        <v>0.31483745260416807</v>
      </c>
      <c r="AU177" s="78" t="e" cm="1">
        <f t="array" ref="AU177">_xlfn.IFS(
    FALSE, N("Check if X1 shading is ON"),
    $AU$87&lt;&gt;"x", NA(),
    FALSE, N("Check if case is 'LEFT' and x axis value less than z score"),
    AND($AF$106 = "LEFT", $AS177 &lt; IF($AJ$106="", 0, $AJ$106)), $AT177,
    FALSE, N("Check if case is 'RIGHT' and x axis value greater than z score"),
    AND($AF$106 = "RIGHT", $AS177 &gt; IF($AJ$106="", 0, $AJ$106)), $AT177,
    FALSE, N("Check if case is 'TWO' and both directions"),
    AND(
        $AF$106 = "TWO",
        OR($AS177 &lt; -ABS($AJ$106), $AS177 &gt; ABS($AJ$107))
    ), $AT177,
    FALSE, N("Default case: Return NA()"),
    TRUE, NA()
)</f>
        <v>#N/A</v>
      </c>
      <c r="AV177" s="78" t="e" cm="1">
        <f t="array" ref="AV177">_xlfn.IFS(
    FALSE, N("Check if X1 shading is ON"),
    $AU$87&lt;&gt;"x", NA(),
    FALSE, N("Check if case is 'LEFT' and x axis value less than z score"),
    AND($AF$107 = "LEFT", $AS177 &lt; IF($AJ$107="", 0, $AJ$107)), $AT177,
    FALSE, N("Check if case is 'RIGHT' and x axis value greater than z score"),
    AND($AF$107 = "RIGHT", $AS177 &gt; IF($AJ$107="", 0, $AJ$107)), $AT177,
    FALSE, N("Default case: Return NA()"),
    TRUE, NA()
)</f>
        <v>#N/A</v>
      </c>
      <c r="AW177" s="78" t="e" cm="1">
        <f t="array" ref="AW177">_xlfn.IFS(
    FALSE, N("Check if X1 shading is ON"),
    $AW$87&lt;&gt;"x", NA(),
    FALSE, N("Check if case is 'LEFT' and x axis value less than z score"),
    AND($AF$110 = "LEFT", $AS177 &lt; IF($AJ$110="", 0, $AJ$110)), $AT177,
    FALSE, N("Check if case is 'RIGHT' and x axis value greater than z score"),
    AND($AF$110 = "RIGHT", $AS177 &gt; IF($AJ$110="", 0, $AJ$110)), $AT177,
    FALSE, N("Check if case is 'TWO' and both directions"),
    AND(
        $AF$110 = "TWO",
        OR($AS177 &lt; -ABS($AJ$110), $AS177 &gt; ABS($AJ$110))
    ), $AT177,
    FALSE, N("Default case: Return NA()"),
    TRUE, NA()
)</f>
        <v>#N/A</v>
      </c>
      <c r="AX177" s="30"/>
      <c r="AY177" s="66">
        <v>0.83333333333333093</v>
      </c>
      <c r="AZ177" s="66">
        <v>0.182</v>
      </c>
      <c r="BA177" s="66">
        <f t="shared" si="56"/>
        <v>0.182</v>
      </c>
      <c r="BB177" s="66" t="str">
        <f t="shared" si="57"/>
        <v>x̅</v>
      </c>
      <c r="DA177" s="30"/>
      <c r="DB177" s="26"/>
      <c r="DC177" s="66"/>
      <c r="DD177" s="26">
        <f t="shared" si="62"/>
        <v>-2</v>
      </c>
      <c r="DE177" s="26">
        <f t="shared" ref="DE177:DE182" si="63">DE176</f>
        <v>-0.05</v>
      </c>
      <c r="DF177" s="80" cm="1">
        <f t="array" ref="DF177">_xlfn.IFS(
    $DE$109 = "TWO", IF(SUM($DF$165:DF166) &lt;= 0.5, SUM($DF$165:DF166), 1 - SUM($DF$165:DF166)),
    $DE$107 = "LEFT", SUM($DF$165:DF166),
    $DE$107 = "RIGHT", 1 - SUM($DF$165:DF166)
)</f>
        <v>2.5000000000000001E-2</v>
      </c>
      <c r="DG177" s="81" t="str" cm="1">
        <f t="array" ref="DG177">_xlfn.IFS(
    $DE$107 = "", "",
    AND($DE$109 = "TWO", ROWS($DF$176:DF177) = 1), "⟵ " &amp; TEXT(DF177, "#0.0%"),
    AND($DE$109 = "TWO", DF177 = 50%), TEXT(DF177, "#0.0%"),
    AND($DE$109 = "TWO", DF178 &gt; DF177), "⟵ " &amp; TEXT(DF177, "#0.0%"),
    AND($DE$109 = "TWO", DF178 &lt; DF177), TEXT(DF177, "#0.0%") &amp; " ⟶",
    $DE$107 = "LEFT", "⟵ " &amp; TEXT(DF177, "#0.0%"),
    $DE$107 = "RIGHT", TEXT(DF177, "#0.0%") &amp; " ⟶"
)</f>
        <v>⟵ 2.5%</v>
      </c>
      <c r="DH177" s="30"/>
      <c r="DI177" s="30"/>
      <c r="DJ177" s="30"/>
      <c r="DK177" s="30"/>
      <c r="DL177" s="30"/>
      <c r="DM177" s="30"/>
      <c r="DN177" s="30"/>
      <c r="DO177" s="30"/>
      <c r="DP177" s="30"/>
      <c r="DQ177" s="30"/>
      <c r="DR177" s="38">
        <f t="shared" si="50"/>
        <v>0.62499999999999778</v>
      </c>
      <c r="DS177" s="78">
        <f t="shared" si="45"/>
        <v>0.32359703506294724</v>
      </c>
      <c r="DT177" s="78" t="e" cm="1">
        <f t="array" ref="DT177">_xlfn.IFS(
    FALSE, N("Check if X1 shading is ON"),
    $DT$88&lt;&gt;"x", NA(),
    FALSE, N("Check if case is 'LEFT' and x axis value less than z score"),
    AND($DE$107 = "LEFT", $DR177 &lt; IF($DI$107="", 0, $DI$107)), $DS177,
    FALSE, N("Check if case is 'RIGHT' and x axis value greater than z score"),
    AND($DE$107 = "RIGHT", $DR177 &gt; IF($DI$107="", 0, $DI$107)), $DS177,
    FALSE, N("Check if case is 'TWO' and both directions"),
    AND(
        $DE$107 = "TWO",
        OR($DR177 &lt; -ABS($DI$107), $DR177 &gt; ABS($DI$108))
    ), $DS177,
    FALSE, N("Default case: Return NA()"),
    TRUE, NA()
)</f>
        <v>#N/A</v>
      </c>
      <c r="DU177" s="78" t="e" cm="1">
        <f t="array" ref="DU177">_xlfn.IFS(
    FALSE, N("Check if X1 shading is ON"),
    $DT$88&lt;&gt;"x", NA(),
    FALSE, N("Check if case is 'LEFT' and x axis value less than z score"),
    AND($DE$108 = "LEFT", $DR177 &lt; IF($DI$108="", 0, $DI$108)), $DS177,
    FALSE, N("Check if case is 'RIGHT' and x axis value greater than z score"),
    AND($DE$108 = "RIGHT", $DR177 &gt; IF($DI$108="", 0, $DI$108)), $DS177,
    FALSE, N("Default case: Return NA()"),
    TRUE, NA()
)</f>
        <v>#N/A</v>
      </c>
      <c r="DV177" s="78" t="e" cm="1">
        <f t="array" ref="DV177">_xlfn.IFS(
    FALSE, N("Check if X1 shading is ON"),
    $DV$88&lt;&gt;"x", NA(),
    FALSE, N("Check if case is 'LEFT' and x axis value less than z score"),
    AND($DE$111 = "LEFT", $DR177 &lt; IF($DI$111="", 0, $DI$111)), $DS177,
    FALSE, N("Check if case is 'RIGHT' and x axis value greater than z score"),
    AND($DE$111 = "RIGHT", $DR177 &gt; IF($DI$111="", 0, $DI$111)), $DS177,
    FALSE, N("Check if case is 'TWO' and both directions"),
    AND(
        $DE$111 = "TWO",
        OR($DR177 &lt; -ABS($DI$111), $DR177 &gt; ABS($DI$111))
    ), $DS177,
    FALSE, N("Default case: Return NA()"),
    TRUE, NA()
)</f>
        <v>#N/A</v>
      </c>
      <c r="DW177" s="30"/>
      <c r="DX177" s="66">
        <v>0.66666666666666441</v>
      </c>
      <c r="DY177" s="66">
        <v>0.182</v>
      </c>
      <c r="DZ177" s="66">
        <f t="shared" si="58"/>
        <v>0.182</v>
      </c>
      <c r="EA177" s="66" t="str">
        <f t="shared" si="59"/>
        <v>x̅</v>
      </c>
    </row>
    <row r="178" spans="27:131" ht="16" x14ac:dyDescent="0.2">
      <c r="AA178"/>
      <c r="AB178" s="30"/>
      <c r="AC178" s="26"/>
      <c r="AD178" s="66"/>
      <c r="AE178" s="26">
        <f t="shared" si="60"/>
        <v>0</v>
      </c>
      <c r="AF178" s="26">
        <f t="shared" si="61"/>
        <v>-0.05</v>
      </c>
      <c r="AG178" s="80" cm="1">
        <f t="array" ref="AG178">_xlfn.IFS(
    $AF$108 = "TWO", IF(SUM($AG$164:AG167) &lt;= 0.5, SUM($AG$164:AG167), 1 - SUM($AG$164:AG167)),
    $AF$106 = "LEFT", SUM($AG$164:AG167),
    $AF$106 = "RIGHT", 1 - SUM($AG$164:AG167)
)</f>
        <v>0.5</v>
      </c>
      <c r="AH178" s="81" t="str" cm="1">
        <f t="array" ref="AH178">_xlfn.IFS(
    $AF$106 = "", "",
    AND($AF$108 = "TWO", ROWS($AG$175:AG178) = 1), "⟵ " &amp; TEXT(AG178, "#0.0%"),
    AND($AF$108 = "TWO", AG178 = 50%), TEXT(AG178, "#0.0%"),
    AND($AF$108 = "TWO", AG179 &gt; AG178), "⟵ " &amp; TEXT(AG178, "#0.0%"),
    AND($AF$108 = "TWO", AG179 &lt; AG178), TEXT(AG178, "#0.0%") &amp; " ⟶",
    $AF$106 = "LEFT", "⟵ " &amp; TEXT(AG178, "#0.0%"),
    $AF$106 = "RIGHT", TEXT(AG178, "#0.0%") &amp; " ⟶"
)</f>
        <v>50.0%</v>
      </c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8">
        <f t="shared" si="43"/>
        <v>0.70833333333333104</v>
      </c>
      <c r="AT178" s="78">
        <f t="shared" si="44"/>
        <v>0.30578997782694278</v>
      </c>
      <c r="AU178" s="78" t="e" cm="1">
        <f t="array" ref="AU178">_xlfn.IFS(
    FALSE, N("Check if X1 shading is ON"),
    $AU$87&lt;&gt;"x", NA(),
    FALSE, N("Check if case is 'LEFT' and x axis value less than z score"),
    AND($AF$106 = "LEFT", $AS178 &lt; IF($AJ$106="", 0, $AJ$106)), $AT178,
    FALSE, N("Check if case is 'RIGHT' and x axis value greater than z score"),
    AND($AF$106 = "RIGHT", $AS178 &gt; IF($AJ$106="", 0, $AJ$106)), $AT178,
    FALSE, N("Check if case is 'TWO' and both directions"),
    AND(
        $AF$106 = "TWO",
        OR($AS178 &lt; -ABS($AJ$106), $AS178 &gt; ABS($AJ$107))
    ), $AT178,
    FALSE, N("Default case: Return NA()"),
    TRUE, NA()
)</f>
        <v>#N/A</v>
      </c>
      <c r="AV178" s="78" t="e" cm="1">
        <f t="array" ref="AV178">_xlfn.IFS(
    FALSE, N("Check if X1 shading is ON"),
    $AU$87&lt;&gt;"x", NA(),
    FALSE, N("Check if case is 'LEFT' and x axis value less than z score"),
    AND($AF$107 = "LEFT", $AS178 &lt; IF($AJ$107="", 0, $AJ$107)), $AT178,
    FALSE, N("Check if case is 'RIGHT' and x axis value greater than z score"),
    AND($AF$107 = "RIGHT", $AS178 &gt; IF($AJ$107="", 0, $AJ$107)), $AT178,
    FALSE, N("Default case: Return NA()"),
    TRUE, NA()
)</f>
        <v>#N/A</v>
      </c>
      <c r="AW178" s="78" t="e" cm="1">
        <f t="array" ref="AW178">_xlfn.IFS(
    FALSE, N("Check if X1 shading is ON"),
    $AW$87&lt;&gt;"x", NA(),
    FALSE, N("Check if case is 'LEFT' and x axis value less than z score"),
    AND($AF$110 = "LEFT", $AS178 &lt; IF($AJ$110="", 0, $AJ$110)), $AT178,
    FALSE, N("Check if case is 'RIGHT' and x axis value greater than z score"),
    AND($AF$110 = "RIGHT", $AS178 &gt; IF($AJ$110="", 0, $AJ$110)), $AT178,
    FALSE, N("Check if case is 'TWO' and both directions"),
    AND(
        $AF$110 = "TWO",
        OR($AS178 &lt; -ABS($AJ$110), $AS178 &gt; ABS($AJ$110))
    ), $AT178,
    FALSE, N("Default case: Return NA()"),
    TRUE, NA()
)</f>
        <v>#N/A</v>
      </c>
      <c r="AX178" s="30"/>
      <c r="AY178" s="66">
        <v>1.1666666666666643</v>
      </c>
      <c r="AZ178" s="66">
        <v>0.182</v>
      </c>
      <c r="BA178" s="66">
        <f t="shared" si="56"/>
        <v>0.182</v>
      </c>
      <c r="BB178" s="66" t="str">
        <f t="shared" si="57"/>
        <v>x̅</v>
      </c>
      <c r="DA178" s="30"/>
      <c r="DB178" s="26"/>
      <c r="DC178" s="66"/>
      <c r="DD178" s="26">
        <f t="shared" si="62"/>
        <v>-1</v>
      </c>
      <c r="DE178" s="26">
        <f t="shared" si="63"/>
        <v>-0.05</v>
      </c>
      <c r="DF178" s="80" cm="1">
        <f t="array" ref="DF178">_xlfn.IFS(
    $DE$109 = "TWO", IF(SUM($DF$165:DF167) &lt;= 0.5, SUM($DF$165:DF167), 1 - SUM($DF$165:DF167)),
    $DE$107 = "LEFT", SUM($DF$165:DF167),
    $DE$107 = "RIGHT", 1 - SUM($DF$165:DF167)
)</f>
        <v>0.16</v>
      </c>
      <c r="DG178" s="81" t="str" cm="1">
        <f t="array" ref="DG178">_xlfn.IFS(
    $DE$107 = "", "",
    AND($DE$109 = "TWO", ROWS($DF$176:DF178) = 1), "⟵ " &amp; TEXT(DF178, "#0.0%"),
    AND($DE$109 = "TWO", DF178 = 50%), TEXT(DF178, "#0.0%"),
    AND($DE$109 = "TWO", DF179 &gt; DF178), "⟵ " &amp; TEXT(DF178, "#0.0%"),
    AND($DE$109 = "TWO", DF179 &lt; DF178), TEXT(DF178, "#0.0%") &amp; " ⟶",
    $DE$107 = "LEFT", "⟵ " &amp; TEXT(DF178, "#0.0%"),
    $DE$107 = "RIGHT", TEXT(DF178, "#0.0%") &amp; " ⟶"
)</f>
        <v>⟵ 16.0%</v>
      </c>
      <c r="DH178" s="30"/>
      <c r="DI178" s="30"/>
      <c r="DJ178" s="30"/>
      <c r="DK178" s="30"/>
      <c r="DL178" s="30"/>
      <c r="DM178" s="30"/>
      <c r="DN178" s="30"/>
      <c r="DO178" s="30"/>
      <c r="DP178" s="30"/>
      <c r="DQ178" s="30"/>
      <c r="DR178" s="38">
        <f t="shared" si="50"/>
        <v>0.66666666666666441</v>
      </c>
      <c r="DS178" s="78">
        <f t="shared" si="45"/>
        <v>0.31483745260416807</v>
      </c>
      <c r="DT178" s="78" t="e" cm="1">
        <f t="array" ref="DT178">_xlfn.IFS(
    FALSE, N("Check if X1 shading is ON"),
    $DT$88&lt;&gt;"x", NA(),
    FALSE, N("Check if case is 'LEFT' and x axis value less than z score"),
    AND($DE$107 = "LEFT", $DR178 &lt; IF($DI$107="", 0, $DI$107)), $DS178,
    FALSE, N("Check if case is 'RIGHT' and x axis value greater than z score"),
    AND($DE$107 = "RIGHT", $DR178 &gt; IF($DI$107="", 0, $DI$107)), $DS178,
    FALSE, N("Check if case is 'TWO' and both directions"),
    AND(
        $DE$107 = "TWO",
        OR($DR178 &lt; -ABS($DI$107), $DR178 &gt; ABS($DI$108))
    ), $DS178,
    FALSE, N("Default case: Return NA()"),
    TRUE, NA()
)</f>
        <v>#N/A</v>
      </c>
      <c r="DU178" s="78" t="e" cm="1">
        <f t="array" ref="DU178">_xlfn.IFS(
    FALSE, N("Check if X1 shading is ON"),
    $DT$88&lt;&gt;"x", NA(),
    FALSE, N("Check if case is 'LEFT' and x axis value less than z score"),
    AND($DE$108 = "LEFT", $DR178 &lt; IF($DI$108="", 0, $DI$108)), $DS178,
    FALSE, N("Check if case is 'RIGHT' and x axis value greater than z score"),
    AND($DE$108 = "RIGHT", $DR178 &gt; IF($DI$108="", 0, $DI$108)), $DS178,
    FALSE, N("Default case: Return NA()"),
    TRUE, NA()
)</f>
        <v>#N/A</v>
      </c>
      <c r="DV178" s="78" t="e" cm="1">
        <f t="array" ref="DV178">_xlfn.IFS(
    FALSE, N("Check if X1 shading is ON"),
    $DV$88&lt;&gt;"x", NA(),
    FALSE, N("Check if case is 'LEFT' and x axis value less than z score"),
    AND($DE$111 = "LEFT", $DR178 &lt; IF($DI$111="", 0, $DI$111)), $DS178,
    FALSE, N("Check if case is 'RIGHT' and x axis value greater than z score"),
    AND($DE$111 = "RIGHT", $DR178 &gt; IF($DI$111="", 0, $DI$111)), $DS178,
    FALSE, N("Check if case is 'TWO' and both directions"),
    AND(
        $DE$111 = "TWO",
        OR($DR178 &lt; -ABS($DI$111), $DR178 &gt; ABS($DI$111))
    ), $DS178,
    FALSE, N("Default case: Return NA()"),
    TRUE, NA()
)</f>
        <v>#N/A</v>
      </c>
      <c r="DW178" s="30"/>
      <c r="DX178" s="66">
        <v>0.83333333333333093</v>
      </c>
      <c r="DY178" s="66">
        <v>0.182</v>
      </c>
      <c r="DZ178" s="66">
        <f t="shared" si="58"/>
        <v>0.182</v>
      </c>
      <c r="EA178" s="66" t="str">
        <f t="shared" si="59"/>
        <v>x̅</v>
      </c>
    </row>
    <row r="179" spans="27:131" ht="16" x14ac:dyDescent="0.2">
      <c r="AA179"/>
      <c r="AB179" s="30"/>
      <c r="AC179" s="26"/>
      <c r="AD179" s="66"/>
      <c r="AE179" s="26">
        <f t="shared" si="60"/>
        <v>1</v>
      </c>
      <c r="AF179" s="26">
        <f t="shared" si="61"/>
        <v>-0.05</v>
      </c>
      <c r="AG179" s="80" cm="1">
        <f t="array" ref="AG179">_xlfn.IFS(
    $AF$108 = "TWO", IF(SUM($AG$164:AG168) &lt;= 0.5, SUM($AG$164:AG168), 1 - SUM($AG$164:AG168)),
    $AF$106 = "LEFT", SUM($AG$164:AG168),
    $AF$106 = "RIGHT", 1 - SUM($AG$164:AG168)
)</f>
        <v>0.15999999999999992</v>
      </c>
      <c r="AH179" s="81" t="str" cm="1">
        <f t="array" ref="AH179">_xlfn.IFS(
    $AF$106 = "", "",
    AND($AF$108 = "TWO", ROWS($AG$175:AG179) = 1), "⟵ " &amp; TEXT(AG179, "#0.0%"),
    AND($AF$108 = "TWO", AG179 = 50%), TEXT(AG179, "#0.0%"),
    AND($AF$108 = "TWO", AG180 &gt; AG179), "⟵ " &amp; TEXT(AG179, "#0.0%"),
    AND($AF$108 = "TWO", AG180 &lt; AG179), TEXT(AG179, "#0.0%") &amp; " ⟶",
    $AF$106 = "LEFT", "⟵ " &amp; TEXT(AG179, "#0.0%"),
    $AF$106 = "RIGHT", TEXT(AG179, "#0.0%") &amp; " ⟶"
)</f>
        <v>16.0% ⟶</v>
      </c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8">
        <f t="shared" si="43"/>
        <v>0.74999999999999767</v>
      </c>
      <c r="AT179" s="78">
        <f t="shared" si="44"/>
        <v>0.29649644192968677</v>
      </c>
      <c r="AU179" s="78" t="e" cm="1">
        <f t="array" ref="AU179">_xlfn.IFS(
    FALSE, N("Check if X1 shading is ON"),
    $AU$87&lt;&gt;"x", NA(),
    FALSE, N("Check if case is 'LEFT' and x axis value less than z score"),
    AND($AF$106 = "LEFT", $AS179 &lt; IF($AJ$106="", 0, $AJ$106)), $AT179,
    FALSE, N("Check if case is 'RIGHT' and x axis value greater than z score"),
    AND($AF$106 = "RIGHT", $AS179 &gt; IF($AJ$106="", 0, $AJ$106)), $AT179,
    FALSE, N("Check if case is 'TWO' and both directions"),
    AND(
        $AF$106 = "TWO",
        OR($AS179 &lt; -ABS($AJ$106), $AS179 &gt; ABS($AJ$107))
    ), $AT179,
    FALSE, N("Default case: Return NA()"),
    TRUE, NA()
)</f>
        <v>#N/A</v>
      </c>
      <c r="AV179" s="78" t="e" cm="1">
        <f t="array" ref="AV179">_xlfn.IFS(
    FALSE, N("Check if X1 shading is ON"),
    $AU$87&lt;&gt;"x", NA(),
    FALSE, N("Check if case is 'LEFT' and x axis value less than z score"),
    AND($AF$107 = "LEFT", $AS179 &lt; IF($AJ$107="", 0, $AJ$107)), $AT179,
    FALSE, N("Check if case is 'RIGHT' and x axis value greater than z score"),
    AND($AF$107 = "RIGHT", $AS179 &gt; IF($AJ$107="", 0, $AJ$107)), $AT179,
    FALSE, N("Default case: Return NA()"),
    TRUE, NA()
)</f>
        <v>#N/A</v>
      </c>
      <c r="AW179" s="78" t="e" cm="1">
        <f t="array" ref="AW179">_xlfn.IFS(
    FALSE, N("Check if X1 shading is ON"),
    $AW$87&lt;&gt;"x", NA(),
    FALSE, N("Check if case is 'LEFT' and x axis value less than z score"),
    AND($AF$110 = "LEFT", $AS179 &lt; IF($AJ$110="", 0, $AJ$110)), $AT179,
    FALSE, N("Check if case is 'RIGHT' and x axis value greater than z score"),
    AND($AF$110 = "RIGHT", $AS179 &gt; IF($AJ$110="", 0, $AJ$110)), $AT179,
    FALSE, N("Check if case is 'TWO' and both directions"),
    AND(
        $AF$110 = "TWO",
        OR($AS179 &lt; -ABS($AJ$110), $AS179 &gt; ABS($AJ$110))
    ), $AT179,
    FALSE, N("Default case: Return NA()"),
    TRUE, NA()
)</f>
        <v>#N/A</v>
      </c>
      <c r="AX179" s="30"/>
      <c r="AY179" s="66">
        <v>-0.83333333333333526</v>
      </c>
      <c r="AZ179" s="66">
        <v>0.20599999999999999</v>
      </c>
      <c r="BA179" s="66">
        <f t="shared" si="56"/>
        <v>0.20599999999999999</v>
      </c>
      <c r="BB179" s="66" t="str">
        <f t="shared" si="57"/>
        <v>x̅</v>
      </c>
      <c r="DA179" s="30"/>
      <c r="DB179" s="26"/>
      <c r="DC179" s="66"/>
      <c r="DD179" s="26">
        <f t="shared" si="62"/>
        <v>0</v>
      </c>
      <c r="DE179" s="26">
        <f t="shared" si="63"/>
        <v>-0.05</v>
      </c>
      <c r="DF179" s="80" cm="1">
        <f t="array" ref="DF179">_xlfn.IFS(
    $DE$109 = "TWO", IF(SUM($DF$165:DF168) &lt;= 0.5, SUM($DF$165:DF168), 1 - SUM($DF$165:DF168)),
    $DE$107 = "LEFT", SUM($DF$165:DF168),
    $DE$107 = "RIGHT", 1 - SUM($DF$165:DF168)
)</f>
        <v>0.5</v>
      </c>
      <c r="DG179" s="81" t="str" cm="1">
        <f t="array" ref="DG179">_xlfn.IFS(
    $DE$107 = "", "",
    AND($DE$109 = "TWO", ROWS($DF$176:DF179) = 1), "⟵ " &amp; TEXT(DF179, "#0.0%"),
    AND($DE$109 = "TWO", DF179 = 50%), TEXT(DF179, "#0.0%"),
    AND($DE$109 = "TWO", DF180 &gt; DF179), "⟵ " &amp; TEXT(DF179, "#0.0%"),
    AND($DE$109 = "TWO", DF180 &lt; DF179), TEXT(DF179, "#0.0%") &amp; " ⟶",
    $DE$107 = "LEFT", "⟵ " &amp; TEXT(DF179, "#0.0%"),
    $DE$107 = "RIGHT", TEXT(DF179, "#0.0%") &amp; " ⟶"
)</f>
        <v>50.0%</v>
      </c>
      <c r="DH179" s="30"/>
      <c r="DI179" s="30"/>
      <c r="DJ179" s="30"/>
      <c r="DK179" s="30"/>
      <c r="DL179" s="30"/>
      <c r="DM179" s="30"/>
      <c r="DN179" s="30"/>
      <c r="DO179" s="30"/>
      <c r="DP179" s="30"/>
      <c r="DQ179" s="30"/>
      <c r="DR179" s="38">
        <f t="shared" si="50"/>
        <v>0.70833333333333104</v>
      </c>
      <c r="DS179" s="78">
        <f t="shared" si="45"/>
        <v>0.30578997782694278</v>
      </c>
      <c r="DT179" s="78" t="e" cm="1">
        <f t="array" ref="DT179">_xlfn.IFS(
    FALSE, N("Check if X1 shading is ON"),
    $DT$88&lt;&gt;"x", NA(),
    FALSE, N("Check if case is 'LEFT' and x axis value less than z score"),
    AND($DE$107 = "LEFT", $DR179 &lt; IF($DI$107="", 0, $DI$107)), $DS179,
    FALSE, N("Check if case is 'RIGHT' and x axis value greater than z score"),
    AND($DE$107 = "RIGHT", $DR179 &gt; IF($DI$107="", 0, $DI$107)), $DS179,
    FALSE, N("Check if case is 'TWO' and both directions"),
    AND(
        $DE$107 = "TWO",
        OR($DR179 &lt; -ABS($DI$107), $DR179 &gt; ABS($DI$108))
    ), $DS179,
    FALSE, N("Default case: Return NA()"),
    TRUE, NA()
)</f>
        <v>#N/A</v>
      </c>
      <c r="DU179" s="78" t="e" cm="1">
        <f t="array" ref="DU179">_xlfn.IFS(
    FALSE, N("Check if X1 shading is ON"),
    $DT$88&lt;&gt;"x", NA(),
    FALSE, N("Check if case is 'LEFT' and x axis value less than z score"),
    AND($DE$108 = "LEFT", $DR179 &lt; IF($DI$108="", 0, $DI$108)), $DS179,
    FALSE, N("Check if case is 'RIGHT' and x axis value greater than z score"),
    AND($DE$108 = "RIGHT", $DR179 &gt; IF($DI$108="", 0, $DI$108)), $DS179,
    FALSE, N("Default case: Return NA()"),
    TRUE, NA()
)</f>
        <v>#N/A</v>
      </c>
      <c r="DV179" s="78" t="e" cm="1">
        <f t="array" ref="DV179">_xlfn.IFS(
    FALSE, N("Check if X1 shading is ON"),
    $DV$88&lt;&gt;"x", NA(),
    FALSE, N("Check if case is 'LEFT' and x axis value less than z score"),
    AND($DE$111 = "LEFT", $DR179 &lt; IF($DI$111="", 0, $DI$111)), $DS179,
    FALSE, N("Check if case is 'RIGHT' and x axis value greater than z score"),
    AND($DE$111 = "RIGHT", $DR179 &gt; IF($DI$111="", 0, $DI$111)), $DS179,
    FALSE, N("Check if case is 'TWO' and both directions"),
    AND(
        $DE$111 = "TWO",
        OR($DR179 &lt; -ABS($DI$111), $DR179 &gt; ABS($DI$111))
    ), $DS179,
    FALSE, N("Default case: Return NA()"),
    TRUE, NA()
)</f>
        <v>#N/A</v>
      </c>
      <c r="DW179" s="30"/>
      <c r="DX179" s="66">
        <v>1.1666666666666643</v>
      </c>
      <c r="DY179" s="66">
        <v>0.182</v>
      </c>
      <c r="DZ179" s="66">
        <f t="shared" si="58"/>
        <v>0.182</v>
      </c>
      <c r="EA179" s="66" t="str">
        <f t="shared" si="59"/>
        <v>x̅</v>
      </c>
    </row>
    <row r="180" spans="27:131" ht="16" x14ac:dyDescent="0.2">
      <c r="AA180"/>
      <c r="AB180" s="30"/>
      <c r="AC180" s="26"/>
      <c r="AD180" s="66"/>
      <c r="AE180" s="26">
        <f t="shared" si="60"/>
        <v>2</v>
      </c>
      <c r="AF180" s="26">
        <f t="shared" si="61"/>
        <v>-0.05</v>
      </c>
      <c r="AG180" s="80" cm="1">
        <f t="array" ref="AG180">_xlfn.IFS(
    $AF$108 = "TWO", IF(SUM($AG$164:AG169) &lt;= 0.5, SUM($AG$164:AG169), 1 - SUM($AG$164:AG169)),
    $AF$106 = "LEFT", SUM($AG$164:AG169),
    $AF$106 = "RIGHT", 1 - SUM($AG$164:AG169)
)</f>
        <v>2.4999999999999911E-2</v>
      </c>
      <c r="AH180" s="81" t="str" cm="1">
        <f t="array" ref="AH180">_xlfn.IFS(
    $AF$106 = "", "",
    AND($AF$108 = "TWO", ROWS($AG$175:AG180) = 1), "⟵ " &amp; TEXT(AG180, "#0.0%"),
    AND($AF$108 = "TWO", AG180 = 50%), TEXT(AG180, "#0.0%"),
    AND($AF$108 = "TWO", AG181 &gt; AG180), "⟵ " &amp; TEXT(AG180, "#0.0%"),
    AND($AF$108 = "TWO", AG181 &lt; AG180), TEXT(AG180, "#0.0%") &amp; " ⟶",
    $AF$106 = "LEFT", "⟵ " &amp; TEXT(AG180, "#0.0%"),
    $AF$106 = "RIGHT", TEXT(AG180, "#0.0%") &amp; " ⟶"
)</f>
        <v>2.5% ⟶</v>
      </c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8">
        <f t="shared" si="43"/>
        <v>0.7916666666666643</v>
      </c>
      <c r="AT180" s="78">
        <f t="shared" si="44"/>
        <v>0.28699856112266237</v>
      </c>
      <c r="AU180" s="78" t="e" cm="1">
        <f t="array" ref="AU180">_xlfn.IFS(
    FALSE, N("Check if X1 shading is ON"),
    $AU$87&lt;&gt;"x", NA(),
    FALSE, N("Check if case is 'LEFT' and x axis value less than z score"),
    AND($AF$106 = "LEFT", $AS180 &lt; IF($AJ$106="", 0, $AJ$106)), $AT180,
    FALSE, N("Check if case is 'RIGHT' and x axis value greater than z score"),
    AND($AF$106 = "RIGHT", $AS180 &gt; IF($AJ$106="", 0, $AJ$106)), $AT180,
    FALSE, N("Check if case is 'TWO' and both directions"),
    AND(
        $AF$106 = "TWO",
        OR($AS180 &lt; -ABS($AJ$106), $AS180 &gt; ABS($AJ$107))
    ), $AT180,
    FALSE, N("Default case: Return NA()"),
    TRUE, NA()
)</f>
        <v>#N/A</v>
      </c>
      <c r="AV180" s="78" t="e" cm="1">
        <f t="array" ref="AV180">_xlfn.IFS(
    FALSE, N("Check if X1 shading is ON"),
    $AU$87&lt;&gt;"x", NA(),
    FALSE, N("Check if case is 'LEFT' and x axis value less than z score"),
    AND($AF$107 = "LEFT", $AS180 &lt; IF($AJ$107="", 0, $AJ$107)), $AT180,
    FALSE, N("Check if case is 'RIGHT' and x axis value greater than z score"),
    AND($AF$107 = "RIGHT", $AS180 &gt; IF($AJ$107="", 0, $AJ$107)), $AT180,
    FALSE, N("Default case: Return NA()"),
    TRUE, NA()
)</f>
        <v>#N/A</v>
      </c>
      <c r="AW180" s="78" t="e" cm="1">
        <f t="array" ref="AW180">_xlfn.IFS(
    FALSE, N("Check if X1 shading is ON"),
    $AW$87&lt;&gt;"x", NA(),
    FALSE, N("Check if case is 'LEFT' and x axis value less than z score"),
    AND($AF$110 = "LEFT", $AS180 &lt; IF($AJ$110="", 0, $AJ$110)), $AT180,
    FALSE, N("Check if case is 'RIGHT' and x axis value greater than z score"),
    AND($AF$110 = "RIGHT", $AS180 &gt; IF($AJ$110="", 0, $AJ$110)), $AT180,
    FALSE, N("Check if case is 'TWO' and both directions"),
    AND(
        $AF$110 = "TWO",
        OR($AS180 &lt; -ABS($AJ$110), $AS180 &gt; ABS($AJ$110))
    ), $AT180,
    FALSE, N("Default case: Return NA()"),
    TRUE, NA()
)</f>
        <v>#N/A</v>
      </c>
      <c r="AX180" s="30"/>
      <c r="AY180" s="66">
        <v>-0.66666666666666874</v>
      </c>
      <c r="AZ180" s="66">
        <v>0.20599999999999999</v>
      </c>
      <c r="BA180" s="66">
        <f t="shared" si="56"/>
        <v>0.20599999999999999</v>
      </c>
      <c r="BB180" s="66" t="str">
        <f t="shared" si="57"/>
        <v>x̅</v>
      </c>
      <c r="DA180" s="30"/>
      <c r="DB180" s="26"/>
      <c r="DC180" s="66"/>
      <c r="DD180" s="26">
        <f t="shared" si="62"/>
        <v>1</v>
      </c>
      <c r="DE180" s="26">
        <f t="shared" si="63"/>
        <v>-0.05</v>
      </c>
      <c r="DF180" s="80" cm="1">
        <f t="array" ref="DF180">_xlfn.IFS(
    $DE$109 = "TWO", IF(SUM($DF$165:DF169) &lt;= 0.5, SUM($DF$165:DF169), 1 - SUM($DF$165:DF169)),
    $DE$107 = "LEFT", SUM($DF$165:DF169),
    $DE$107 = "RIGHT", 1 - SUM($DF$165:DF169)
)</f>
        <v>0.15999999999999992</v>
      </c>
      <c r="DG180" s="81" t="str" cm="1">
        <f t="array" ref="DG180">_xlfn.IFS(
    $DE$107 = "", "",
    AND($DE$109 = "TWO", ROWS($DF$176:DF180) = 1), "⟵ " &amp; TEXT(DF180, "#0.0%"),
    AND($DE$109 = "TWO", DF180 = 50%), TEXT(DF180, "#0.0%"),
    AND($DE$109 = "TWO", DF181 &gt; DF180), "⟵ " &amp; TEXT(DF180, "#0.0%"),
    AND($DE$109 = "TWO", DF181 &lt; DF180), TEXT(DF180, "#0.0%") &amp; " ⟶",
    $DE$107 = "LEFT", "⟵ " &amp; TEXT(DF180, "#0.0%"),
    $DE$107 = "RIGHT", TEXT(DF180, "#0.0%") &amp; " ⟶"
)</f>
        <v>16.0% ⟶</v>
      </c>
      <c r="DH180" s="30"/>
      <c r="DI180" s="30"/>
      <c r="DJ180" s="30"/>
      <c r="DK180" s="30"/>
      <c r="DL180" s="30"/>
      <c r="DM180" s="30"/>
      <c r="DN180" s="30"/>
      <c r="DO180" s="30"/>
      <c r="DP180" s="30"/>
      <c r="DQ180" s="30"/>
      <c r="DR180" s="38">
        <f t="shared" si="50"/>
        <v>0.74999999999999767</v>
      </c>
      <c r="DS180" s="78">
        <f t="shared" si="45"/>
        <v>0.29649644192968677</v>
      </c>
      <c r="DT180" s="78" t="e" cm="1">
        <f t="array" ref="DT180">_xlfn.IFS(
    FALSE, N("Check if X1 shading is ON"),
    $DT$88&lt;&gt;"x", NA(),
    FALSE, N("Check if case is 'LEFT' and x axis value less than z score"),
    AND($DE$107 = "LEFT", $DR180 &lt; IF($DI$107="", 0, $DI$107)), $DS180,
    FALSE, N("Check if case is 'RIGHT' and x axis value greater than z score"),
    AND($DE$107 = "RIGHT", $DR180 &gt; IF($DI$107="", 0, $DI$107)), $DS180,
    FALSE, N("Check if case is 'TWO' and both directions"),
    AND(
        $DE$107 = "TWO",
        OR($DR180 &lt; -ABS($DI$107), $DR180 &gt; ABS($DI$108))
    ), $DS180,
    FALSE, N("Default case: Return NA()"),
    TRUE, NA()
)</f>
        <v>#N/A</v>
      </c>
      <c r="DU180" s="78" t="e" cm="1">
        <f t="array" ref="DU180">_xlfn.IFS(
    FALSE, N("Check if X1 shading is ON"),
    $DT$88&lt;&gt;"x", NA(),
    FALSE, N("Check if case is 'LEFT' and x axis value less than z score"),
    AND($DE$108 = "LEFT", $DR180 &lt; IF($DI$108="", 0, $DI$108)), $DS180,
    FALSE, N("Check if case is 'RIGHT' and x axis value greater than z score"),
    AND($DE$108 = "RIGHT", $DR180 &gt; IF($DI$108="", 0, $DI$108)), $DS180,
    FALSE, N("Default case: Return NA()"),
    TRUE, NA()
)</f>
        <v>#N/A</v>
      </c>
      <c r="DV180" s="78" t="e" cm="1">
        <f t="array" ref="DV180">_xlfn.IFS(
    FALSE, N("Check if X1 shading is ON"),
    $DV$88&lt;&gt;"x", NA(),
    FALSE, N("Check if case is 'LEFT' and x axis value less than z score"),
    AND($DE$111 = "LEFT", $DR180 &lt; IF($DI$111="", 0, $DI$111)), $DS180,
    FALSE, N("Check if case is 'RIGHT' and x axis value greater than z score"),
    AND($DE$111 = "RIGHT", $DR180 &gt; IF($DI$111="", 0, $DI$111)), $DS180,
    FALSE, N("Check if case is 'TWO' and both directions"),
    AND(
        $DE$111 = "TWO",
        OR($DR180 &lt; -ABS($DI$111), $DR180 &gt; ABS($DI$111))
    ), $DS180,
    FALSE, N("Default case: Return NA()"),
    TRUE, NA()
)</f>
        <v>#N/A</v>
      </c>
      <c r="DW180" s="30"/>
      <c r="DX180" s="66">
        <v>-0.83333333333333526</v>
      </c>
      <c r="DY180" s="66">
        <v>0.20599999999999999</v>
      </c>
      <c r="DZ180" s="66">
        <f t="shared" si="58"/>
        <v>0.20599999999999999</v>
      </c>
      <c r="EA180" s="66" t="str">
        <f t="shared" si="59"/>
        <v>x̅</v>
      </c>
    </row>
    <row r="181" spans="27:131" ht="16" x14ac:dyDescent="0.2">
      <c r="AA181"/>
      <c r="AB181" s="30"/>
      <c r="AC181" s="26"/>
      <c r="AD181" s="66"/>
      <c r="AE181" s="26">
        <f t="shared" si="60"/>
        <v>3</v>
      </c>
      <c r="AF181" s="26">
        <f t="shared" si="61"/>
        <v>-0.05</v>
      </c>
      <c r="AG181" s="80" cm="1">
        <f t="array" ref="AG181">_xlfn.IFS(
    $AF$108 = "TWO", IF(SUM($AG$164:AG170) &lt;= 0.5, SUM($AG$164:AG170), 1 - SUM($AG$164:AG170)),
    $AF$106 = "LEFT", SUM($AG$164:AG170),
    $AF$106 = "RIGHT", 1 - SUM($AG$164:AG170)
)</f>
        <v>4.9999999999998934E-3</v>
      </c>
      <c r="AH181" s="81" t="str" cm="1">
        <f t="array" ref="AH181">_xlfn.IFS(
    $AF$106 = "", "",
    AND($AF$108 = "TWO", ROWS($AG$175:AG181) = 1), "⟵ " &amp; TEXT(AG181, "#0.0%"),
    AND($AF$108 = "TWO", AG181 = 50%), TEXT(AG181, "#0.0%"),
    AND($AF$108 = "TWO", AG182 &gt; AG181), "⟵ " &amp; TEXT(AG181, "#0.0%"),
    AND($AF$108 = "TWO", AG182 &lt; AG181), TEXT(AG181, "#0.0%") &amp; " ⟶",
    $AF$106 = "LEFT", "⟵ " &amp; TEXT(AG181, "#0.0%"),
    $AF$106 = "RIGHT", TEXT(AG181, "#0.0%") &amp; " ⟶"
)</f>
        <v>0.5% ⟶</v>
      </c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8">
        <f t="shared" si="43"/>
        <v>0.83333333333333093</v>
      </c>
      <c r="AT181" s="78">
        <f t="shared" si="44"/>
        <v>0.27733762405258672</v>
      </c>
      <c r="AU181" s="78" t="e" cm="1">
        <f t="array" ref="AU181">_xlfn.IFS(
    FALSE, N("Check if X1 shading is ON"),
    $AU$87&lt;&gt;"x", NA(),
    FALSE, N("Check if case is 'LEFT' and x axis value less than z score"),
    AND($AF$106 = "LEFT", $AS181 &lt; IF($AJ$106="", 0, $AJ$106)), $AT181,
    FALSE, N("Check if case is 'RIGHT' and x axis value greater than z score"),
    AND($AF$106 = "RIGHT", $AS181 &gt; IF($AJ$106="", 0, $AJ$106)), $AT181,
    FALSE, N("Check if case is 'TWO' and both directions"),
    AND(
        $AF$106 = "TWO",
        OR($AS181 &lt; -ABS($AJ$106), $AS181 &gt; ABS($AJ$107))
    ), $AT181,
    FALSE, N("Default case: Return NA()"),
    TRUE, NA()
)</f>
        <v>#N/A</v>
      </c>
      <c r="AV181" s="78" t="e" cm="1">
        <f t="array" ref="AV181">_xlfn.IFS(
    FALSE, N("Check if X1 shading is ON"),
    $AU$87&lt;&gt;"x", NA(),
    FALSE, N("Check if case is 'LEFT' and x axis value less than z score"),
    AND($AF$107 = "LEFT", $AS181 &lt; IF($AJ$107="", 0, $AJ$107)), $AT181,
    FALSE, N("Check if case is 'RIGHT' and x axis value greater than z score"),
    AND($AF$107 = "RIGHT", $AS181 &gt; IF($AJ$107="", 0, $AJ$107)), $AT181,
    FALSE, N("Default case: Return NA()"),
    TRUE, NA()
)</f>
        <v>#N/A</v>
      </c>
      <c r="AW181" s="78" t="e" cm="1">
        <f t="array" ref="AW181">_xlfn.IFS(
    FALSE, N("Check if X1 shading is ON"),
    $AW$87&lt;&gt;"x", NA(),
    FALSE, N("Check if case is 'LEFT' and x axis value less than z score"),
    AND($AF$110 = "LEFT", $AS181 &lt; IF($AJ$110="", 0, $AJ$110)), $AT181,
    FALSE, N("Check if case is 'RIGHT' and x axis value greater than z score"),
    AND($AF$110 = "RIGHT", $AS181 &gt; IF($AJ$110="", 0, $AJ$110)), $AT181,
    FALSE, N("Check if case is 'TWO' and both directions"),
    AND(
        $AF$110 = "TWO",
        OR($AS181 &lt; -ABS($AJ$110), $AS181 &gt; ABS($AJ$110))
    ), $AT181,
    FALSE, N("Default case: Return NA()"),
    TRUE, NA()
)</f>
        <v>#N/A</v>
      </c>
      <c r="AX181" s="30"/>
      <c r="AY181" s="66">
        <v>-0.50000000000000222</v>
      </c>
      <c r="AZ181" s="66">
        <v>0.20599999999999999</v>
      </c>
      <c r="BA181" s="66">
        <f t="shared" si="56"/>
        <v>0.20599999999999999</v>
      </c>
      <c r="BB181" s="66" t="str">
        <f t="shared" si="57"/>
        <v>x̅</v>
      </c>
      <c r="DA181" s="30"/>
      <c r="DB181" s="26"/>
      <c r="DC181" s="66"/>
      <c r="DD181" s="26">
        <f t="shared" si="62"/>
        <v>2</v>
      </c>
      <c r="DE181" s="26">
        <f t="shared" si="63"/>
        <v>-0.05</v>
      </c>
      <c r="DF181" s="80" cm="1">
        <f t="array" ref="DF181">_xlfn.IFS(
    $DE$109 = "TWO", IF(SUM($DF$165:DF170) &lt;= 0.5, SUM($DF$165:DF170), 1 - SUM($DF$165:DF170)),
    $DE$107 = "LEFT", SUM($DF$165:DF170),
    $DE$107 = "RIGHT", 1 - SUM($DF$165:DF170)
)</f>
        <v>2.4999999999999911E-2</v>
      </c>
      <c r="DG181" s="81" t="str" cm="1">
        <f t="array" ref="DG181">_xlfn.IFS(
    $DE$107 = "", "",
    AND($DE$109 = "TWO", ROWS($DF$176:DF181) = 1), "⟵ " &amp; TEXT(DF181, "#0.0%"),
    AND($DE$109 = "TWO", DF181 = 50%), TEXT(DF181, "#0.0%"),
    AND($DE$109 = "TWO", DF182 &gt; DF181), "⟵ " &amp; TEXT(DF181, "#0.0%"),
    AND($DE$109 = "TWO", DF182 &lt; DF181), TEXT(DF181, "#0.0%") &amp; " ⟶",
    $DE$107 = "LEFT", "⟵ " &amp; TEXT(DF181, "#0.0%"),
    $DE$107 = "RIGHT", TEXT(DF181, "#0.0%") &amp; " ⟶"
)</f>
        <v>2.5% ⟶</v>
      </c>
      <c r="DH181" s="30"/>
      <c r="DI181" s="30"/>
      <c r="DJ181" s="30"/>
      <c r="DK181" s="30"/>
      <c r="DL181" s="30"/>
      <c r="DM181" s="30"/>
      <c r="DN181" s="30"/>
      <c r="DO181" s="30"/>
      <c r="DP181" s="30"/>
      <c r="DQ181" s="30"/>
      <c r="DR181" s="38">
        <f t="shared" si="50"/>
        <v>0.7916666666666643</v>
      </c>
      <c r="DS181" s="78">
        <f t="shared" si="45"/>
        <v>0.28699856112266237</v>
      </c>
      <c r="DT181" s="78" t="e" cm="1">
        <f t="array" ref="DT181">_xlfn.IFS(
    FALSE, N("Check if X1 shading is ON"),
    $DT$88&lt;&gt;"x", NA(),
    FALSE, N("Check if case is 'LEFT' and x axis value less than z score"),
    AND($DE$107 = "LEFT", $DR181 &lt; IF($DI$107="", 0, $DI$107)), $DS181,
    FALSE, N("Check if case is 'RIGHT' and x axis value greater than z score"),
    AND($DE$107 = "RIGHT", $DR181 &gt; IF($DI$107="", 0, $DI$107)), $DS181,
    FALSE, N("Check if case is 'TWO' and both directions"),
    AND(
        $DE$107 = "TWO",
        OR($DR181 &lt; -ABS($DI$107), $DR181 &gt; ABS($DI$108))
    ), $DS181,
    FALSE, N("Default case: Return NA()"),
    TRUE, NA()
)</f>
        <v>#N/A</v>
      </c>
      <c r="DU181" s="78" t="e" cm="1">
        <f t="array" ref="DU181">_xlfn.IFS(
    FALSE, N("Check if X1 shading is ON"),
    $DT$88&lt;&gt;"x", NA(),
    FALSE, N("Check if case is 'LEFT' and x axis value less than z score"),
    AND($DE$108 = "LEFT", $DR181 &lt; IF($DI$108="", 0, $DI$108)), $DS181,
    FALSE, N("Check if case is 'RIGHT' and x axis value greater than z score"),
    AND($DE$108 = "RIGHT", $DR181 &gt; IF($DI$108="", 0, $DI$108)), $DS181,
    FALSE, N("Default case: Return NA()"),
    TRUE, NA()
)</f>
        <v>#N/A</v>
      </c>
      <c r="DV181" s="78" t="e" cm="1">
        <f t="array" ref="DV181">_xlfn.IFS(
    FALSE, N("Check if X1 shading is ON"),
    $DV$88&lt;&gt;"x", NA(),
    FALSE, N("Check if case is 'LEFT' and x axis value less than z score"),
    AND($DE$111 = "LEFT", $DR181 &lt; IF($DI$111="", 0, $DI$111)), $DS181,
    FALSE, N("Check if case is 'RIGHT' and x axis value greater than z score"),
    AND($DE$111 = "RIGHT", $DR181 &gt; IF($DI$111="", 0, $DI$111)), $DS181,
    FALSE, N("Check if case is 'TWO' and both directions"),
    AND(
        $DE$111 = "TWO",
        OR($DR181 &lt; -ABS($DI$111), $DR181 &gt; ABS($DI$111))
    ), $DS181,
    FALSE, N("Default case: Return NA()"),
    TRUE, NA()
)</f>
        <v>#N/A</v>
      </c>
      <c r="DW181" s="30"/>
      <c r="DX181" s="66">
        <v>-0.66666666666666874</v>
      </c>
      <c r="DY181" s="66">
        <v>0.20599999999999999</v>
      </c>
      <c r="DZ181" s="66">
        <f t="shared" si="58"/>
        <v>0.20599999999999999</v>
      </c>
      <c r="EA181" s="66" t="str">
        <f t="shared" si="59"/>
        <v>x̅</v>
      </c>
    </row>
    <row r="182" spans="27:131" ht="16" x14ac:dyDescent="0.2">
      <c r="AA182"/>
      <c r="AB182" s="30"/>
      <c r="AC182" s="26"/>
      <c r="AD182" s="66"/>
      <c r="AE182" s="66"/>
      <c r="AF182" s="26"/>
      <c r="AG182" s="26"/>
      <c r="AH182" s="26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8">
        <f t="shared" si="43"/>
        <v>0.87499999999999756</v>
      </c>
      <c r="AT182" s="78">
        <f t="shared" si="44"/>
        <v>0.26755419632366934</v>
      </c>
      <c r="AU182" s="78" t="e" cm="1">
        <f t="array" ref="AU182">_xlfn.IFS(
    FALSE, N("Check if X1 shading is ON"),
    $AU$87&lt;&gt;"x", NA(),
    FALSE, N("Check if case is 'LEFT' and x axis value less than z score"),
    AND($AF$106 = "LEFT", $AS182 &lt; IF($AJ$106="", 0, $AJ$106)), $AT182,
    FALSE, N("Check if case is 'RIGHT' and x axis value greater than z score"),
    AND($AF$106 = "RIGHT", $AS182 &gt; IF($AJ$106="", 0, $AJ$106)), $AT182,
    FALSE, N("Check if case is 'TWO' and both directions"),
    AND(
        $AF$106 = "TWO",
        OR($AS182 &lt; -ABS($AJ$106), $AS182 &gt; ABS($AJ$107))
    ), $AT182,
    FALSE, N("Default case: Return NA()"),
    TRUE, NA()
)</f>
        <v>#N/A</v>
      </c>
      <c r="AV182" s="78" t="e" cm="1">
        <f t="array" ref="AV182">_xlfn.IFS(
    FALSE, N("Check if X1 shading is ON"),
    $AU$87&lt;&gt;"x", NA(),
    FALSE, N("Check if case is 'LEFT' and x axis value less than z score"),
    AND($AF$107 = "LEFT", $AS182 &lt; IF($AJ$107="", 0, $AJ$107)), $AT182,
    FALSE, N("Check if case is 'RIGHT' and x axis value greater than z score"),
    AND($AF$107 = "RIGHT", $AS182 &gt; IF($AJ$107="", 0, $AJ$107)), $AT182,
    FALSE, N("Default case: Return NA()"),
    TRUE, NA()
)</f>
        <v>#N/A</v>
      </c>
      <c r="AW182" s="78" t="e" cm="1">
        <f t="array" ref="AW182">_xlfn.IFS(
    FALSE, N("Check if X1 shading is ON"),
    $AW$87&lt;&gt;"x", NA(),
    FALSE, N("Check if case is 'LEFT' and x axis value less than z score"),
    AND($AF$110 = "LEFT", $AS182 &lt; IF($AJ$110="", 0, $AJ$110)), $AT182,
    FALSE, N("Check if case is 'RIGHT' and x axis value greater than z score"),
    AND($AF$110 = "RIGHT", $AS182 &gt; IF($AJ$110="", 0, $AJ$110)), $AT182,
    FALSE, N("Check if case is 'TWO' and both directions"),
    AND(
        $AF$110 = "TWO",
        OR($AS182 &lt; -ABS($AJ$110), $AS182 &gt; ABS($AJ$110))
    ), $AT182,
    FALSE, N("Default case: Return NA()"),
    TRUE, NA()
)</f>
        <v>#N/A</v>
      </c>
      <c r="AX182" s="30"/>
      <c r="AY182" s="66">
        <v>-0.33333333333333548</v>
      </c>
      <c r="AZ182" s="66">
        <v>0.20599999999999999</v>
      </c>
      <c r="BA182" s="66">
        <f t="shared" si="56"/>
        <v>0.20599999999999999</v>
      </c>
      <c r="BB182" s="66" t="str">
        <f t="shared" si="57"/>
        <v>x̅</v>
      </c>
      <c r="DA182" s="30"/>
      <c r="DB182" s="26"/>
      <c r="DC182" s="66"/>
      <c r="DD182" s="26">
        <f t="shared" si="62"/>
        <v>3</v>
      </c>
      <c r="DE182" s="26">
        <f t="shared" si="63"/>
        <v>-0.05</v>
      </c>
      <c r="DF182" s="80" cm="1">
        <f t="array" ref="DF182">_xlfn.IFS(
    $DE$109 = "TWO", IF(SUM($DF$165:DF171) &lt;= 0.5, SUM($DF$165:DF171), 1 - SUM($DF$165:DF171)),
    $DE$107 = "LEFT", SUM($DF$165:DF171),
    $DE$107 = "RIGHT", 1 - SUM($DF$165:DF171)
)</f>
        <v>4.9999999999998934E-3</v>
      </c>
      <c r="DG182" s="81" t="str" cm="1">
        <f t="array" ref="DG182">_xlfn.IFS(
    $DE$107 = "", "",
    AND($DE$109 = "TWO", ROWS($DF$176:DF182) = 1), "⟵ " &amp; TEXT(DF182, "#0.0%"),
    AND($DE$109 = "TWO", DF182 = 50%), TEXT(DF182, "#0.0%"),
    AND($DE$109 = "TWO", DF183 &gt; DF182), "⟵ " &amp; TEXT(DF182, "#0.0%"),
    AND($DE$109 = "TWO", DF183 &lt; DF182), TEXT(DF182, "#0.0%") &amp; " ⟶",
    $DE$107 = "LEFT", "⟵ " &amp; TEXT(DF182, "#0.0%"),
    $DE$107 = "RIGHT", TEXT(DF182, "#0.0%") &amp; " ⟶"
)</f>
        <v>0.5% ⟶</v>
      </c>
      <c r="DH182" s="30"/>
      <c r="DI182" s="30"/>
      <c r="DJ182" s="30"/>
      <c r="DK182" s="30"/>
      <c r="DL182" s="30"/>
      <c r="DM182" s="30"/>
      <c r="DN182" s="30"/>
      <c r="DO182" s="30"/>
      <c r="DP182" s="30"/>
      <c r="DQ182" s="30"/>
      <c r="DR182" s="38">
        <f t="shared" si="50"/>
        <v>0.83333333333333093</v>
      </c>
      <c r="DS182" s="78">
        <f t="shared" si="45"/>
        <v>0.27733762405258672</v>
      </c>
      <c r="DT182" s="78" t="e" cm="1">
        <f t="array" ref="DT182">_xlfn.IFS(
    FALSE, N("Check if X1 shading is ON"),
    $DT$88&lt;&gt;"x", NA(),
    FALSE, N("Check if case is 'LEFT' and x axis value less than z score"),
    AND($DE$107 = "LEFT", $DR182 &lt; IF($DI$107="", 0, $DI$107)), $DS182,
    FALSE, N("Check if case is 'RIGHT' and x axis value greater than z score"),
    AND($DE$107 = "RIGHT", $DR182 &gt; IF($DI$107="", 0, $DI$107)), $DS182,
    FALSE, N("Check if case is 'TWO' and both directions"),
    AND(
        $DE$107 = "TWO",
        OR($DR182 &lt; -ABS($DI$107), $DR182 &gt; ABS($DI$108))
    ), $DS182,
    FALSE, N("Default case: Return NA()"),
    TRUE, NA()
)</f>
        <v>#N/A</v>
      </c>
      <c r="DU182" s="78" t="e" cm="1">
        <f t="array" ref="DU182">_xlfn.IFS(
    FALSE, N("Check if X1 shading is ON"),
    $DT$88&lt;&gt;"x", NA(),
    FALSE, N("Check if case is 'LEFT' and x axis value less than z score"),
    AND($DE$108 = "LEFT", $DR182 &lt; IF($DI$108="", 0, $DI$108)), $DS182,
    FALSE, N("Check if case is 'RIGHT' and x axis value greater than z score"),
    AND($DE$108 = "RIGHT", $DR182 &gt; IF($DI$108="", 0, $DI$108)), $DS182,
    FALSE, N("Default case: Return NA()"),
    TRUE, NA()
)</f>
        <v>#N/A</v>
      </c>
      <c r="DV182" s="78" t="e" cm="1">
        <f t="array" ref="DV182">_xlfn.IFS(
    FALSE, N("Check if X1 shading is ON"),
    $DV$88&lt;&gt;"x", NA(),
    FALSE, N("Check if case is 'LEFT' and x axis value less than z score"),
    AND($DE$111 = "LEFT", $DR182 &lt; IF($DI$111="", 0, $DI$111)), $DS182,
    FALSE, N("Check if case is 'RIGHT' and x axis value greater than z score"),
    AND($DE$111 = "RIGHT", $DR182 &gt; IF($DI$111="", 0, $DI$111)), $DS182,
    FALSE, N("Check if case is 'TWO' and both directions"),
    AND(
        $DE$111 = "TWO",
        OR($DR182 &lt; -ABS($DI$111), $DR182 &gt; ABS($DI$111))
    ), $DS182,
    FALSE, N("Default case: Return NA()"),
    TRUE, NA()
)</f>
        <v>#N/A</v>
      </c>
      <c r="DW182" s="30"/>
      <c r="DX182" s="66">
        <v>-0.50000000000000222</v>
      </c>
      <c r="DY182" s="66">
        <v>0.20599999999999999</v>
      </c>
      <c r="DZ182" s="66">
        <f t="shared" si="58"/>
        <v>0.20599999999999999</v>
      </c>
      <c r="EA182" s="66" t="str">
        <f t="shared" si="59"/>
        <v>x̅</v>
      </c>
    </row>
    <row r="183" spans="27:131" ht="19" x14ac:dyDescent="0.25">
      <c r="AA183"/>
      <c r="AB183" s="30"/>
      <c r="AC183" s="77" t="s">
        <v>56</v>
      </c>
      <c r="AD183" s="66"/>
      <c r="AE183" s="66"/>
      <c r="AF183" s="26"/>
      <c r="AG183" s="26"/>
      <c r="AH183" s="26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8">
        <f t="shared" si="43"/>
        <v>0.91666666666666419</v>
      </c>
      <c r="AT183" s="78">
        <f t="shared" si="44"/>
        <v>0.2576878449043517</v>
      </c>
      <c r="AU183" s="78" t="e" cm="1">
        <f t="array" ref="AU183">_xlfn.IFS(
    FALSE, N("Check if X1 shading is ON"),
    $AU$87&lt;&gt;"x", NA(),
    FALSE, N("Check if case is 'LEFT' and x axis value less than z score"),
    AND($AF$106 = "LEFT", $AS183 &lt; IF($AJ$106="", 0, $AJ$106)), $AT183,
    FALSE, N("Check if case is 'RIGHT' and x axis value greater than z score"),
    AND($AF$106 = "RIGHT", $AS183 &gt; IF($AJ$106="", 0, $AJ$106)), $AT183,
    FALSE, N("Check if case is 'TWO' and both directions"),
    AND(
        $AF$106 = "TWO",
        OR($AS183 &lt; -ABS($AJ$106), $AS183 &gt; ABS($AJ$107))
    ), $AT183,
    FALSE, N("Default case: Return NA()"),
    TRUE, NA()
)</f>
        <v>#N/A</v>
      </c>
      <c r="AV183" s="78" t="e" cm="1">
        <f t="array" ref="AV183">_xlfn.IFS(
    FALSE, N("Check if X1 shading is ON"),
    $AU$87&lt;&gt;"x", NA(),
    FALSE, N("Check if case is 'LEFT' and x axis value less than z score"),
    AND($AF$107 = "LEFT", $AS183 &lt; IF($AJ$107="", 0, $AJ$107)), $AT183,
    FALSE, N("Check if case is 'RIGHT' and x axis value greater than z score"),
    AND($AF$107 = "RIGHT", $AS183 &gt; IF($AJ$107="", 0, $AJ$107)), $AT183,
    FALSE, N("Default case: Return NA()"),
    TRUE, NA()
)</f>
        <v>#N/A</v>
      </c>
      <c r="AW183" s="78" t="e" cm="1">
        <f t="array" ref="AW183">_xlfn.IFS(
    FALSE, N("Check if X1 shading is ON"),
    $AW$87&lt;&gt;"x", NA(),
    FALSE, N("Check if case is 'LEFT' and x axis value less than z score"),
    AND($AF$110 = "LEFT", $AS183 &lt; IF($AJ$110="", 0, $AJ$110)), $AT183,
    FALSE, N("Check if case is 'RIGHT' and x axis value greater than z score"),
    AND($AF$110 = "RIGHT", $AS183 &gt; IF($AJ$110="", 0, $AJ$110)), $AT183,
    FALSE, N("Check if case is 'TWO' and both directions"),
    AND(
        $AF$110 = "TWO",
        OR($AS183 &lt; -ABS($AJ$110), $AS183 &gt; ABS($AJ$110))
    ), $AT183,
    FALSE, N("Default case: Return NA()"),
    TRUE, NA()
)</f>
        <v>#N/A</v>
      </c>
      <c r="AX183" s="30"/>
      <c r="AY183" s="66">
        <v>-0.16666666666666879</v>
      </c>
      <c r="AZ183" s="66">
        <v>0.20599999999999999</v>
      </c>
      <c r="BA183" s="66">
        <f t="shared" si="56"/>
        <v>0.20599999999999999</v>
      </c>
      <c r="BB183" s="66" t="str">
        <f t="shared" si="57"/>
        <v>x̅</v>
      </c>
      <c r="DA183" s="30"/>
      <c r="DB183" s="26"/>
      <c r="DC183" s="66"/>
      <c r="DD183" s="66"/>
      <c r="DE183" s="26"/>
      <c r="DF183" s="26"/>
      <c r="DG183" s="26"/>
      <c r="DH183" s="30"/>
      <c r="DI183" s="30"/>
      <c r="DJ183" s="30"/>
      <c r="DK183" s="30"/>
      <c r="DL183" s="30"/>
      <c r="DM183" s="30"/>
      <c r="DN183" s="30"/>
      <c r="DO183" s="30"/>
      <c r="DP183" s="30"/>
      <c r="DQ183" s="30"/>
      <c r="DR183" s="38">
        <f t="shared" si="50"/>
        <v>0.87499999999999756</v>
      </c>
      <c r="DS183" s="78">
        <f t="shared" si="45"/>
        <v>0.26755419632366934</v>
      </c>
      <c r="DT183" s="78" t="e" cm="1">
        <f t="array" ref="DT183">_xlfn.IFS(
    FALSE, N("Check if X1 shading is ON"),
    $DT$88&lt;&gt;"x", NA(),
    FALSE, N("Check if case is 'LEFT' and x axis value less than z score"),
    AND($DE$107 = "LEFT", $DR183 &lt; IF($DI$107="", 0, $DI$107)), $DS183,
    FALSE, N("Check if case is 'RIGHT' and x axis value greater than z score"),
    AND($DE$107 = "RIGHT", $DR183 &gt; IF($DI$107="", 0, $DI$107)), $DS183,
    FALSE, N("Check if case is 'TWO' and both directions"),
    AND(
        $DE$107 = "TWO",
        OR($DR183 &lt; -ABS($DI$107), $DR183 &gt; ABS($DI$108))
    ), $DS183,
    FALSE, N("Default case: Return NA()"),
    TRUE, NA()
)</f>
        <v>#N/A</v>
      </c>
      <c r="DU183" s="78" t="e" cm="1">
        <f t="array" ref="DU183">_xlfn.IFS(
    FALSE, N("Check if X1 shading is ON"),
    $DT$88&lt;&gt;"x", NA(),
    FALSE, N("Check if case is 'LEFT' and x axis value less than z score"),
    AND($DE$108 = "LEFT", $DR183 &lt; IF($DI$108="", 0, $DI$108)), $DS183,
    FALSE, N("Check if case is 'RIGHT' and x axis value greater than z score"),
    AND($DE$108 = "RIGHT", $DR183 &gt; IF($DI$108="", 0, $DI$108)), $DS183,
    FALSE, N("Default case: Return NA()"),
    TRUE, NA()
)</f>
        <v>#N/A</v>
      </c>
      <c r="DV183" s="78" t="e" cm="1">
        <f t="array" ref="DV183">_xlfn.IFS(
    FALSE, N("Check if X1 shading is ON"),
    $DV$88&lt;&gt;"x", NA(),
    FALSE, N("Check if case is 'LEFT' and x axis value less than z score"),
    AND($DE$111 = "LEFT", $DR183 &lt; IF($DI$111="", 0, $DI$111)), $DS183,
    FALSE, N("Check if case is 'RIGHT' and x axis value greater than z score"),
    AND($DE$111 = "RIGHT", $DR183 &gt; IF($DI$111="", 0, $DI$111)), $DS183,
    FALSE, N("Check if case is 'TWO' and both directions"),
    AND(
        $DE$111 = "TWO",
        OR($DR183 &lt; -ABS($DI$111), $DR183 &gt; ABS($DI$111))
    ), $DS183,
    FALSE, N("Default case: Return NA()"),
    TRUE, NA()
)</f>
        <v>#N/A</v>
      </c>
      <c r="DW183" s="30"/>
      <c r="DX183" s="66">
        <v>-0.33333333333333548</v>
      </c>
      <c r="DY183" s="66">
        <v>0.20599999999999999</v>
      </c>
      <c r="DZ183" s="66">
        <f t="shared" si="58"/>
        <v>0.20599999999999999</v>
      </c>
      <c r="EA183" s="66" t="str">
        <f t="shared" si="59"/>
        <v>x̅</v>
      </c>
    </row>
    <row r="184" spans="27:131" ht="19" x14ac:dyDescent="0.25">
      <c r="AA184"/>
      <c r="AB184" s="30"/>
      <c r="AC184" s="35" t="s">
        <v>40</v>
      </c>
      <c r="AD184" s="70" t="s">
        <v>41</v>
      </c>
      <c r="AE184" s="64" t="str">
        <f>LEFT(AC183,6)&amp;" "&amp;$AD$106&amp;" axis"</f>
        <v>X1 raw T x̅ axis</v>
      </c>
      <c r="AF184" s="64" t="str">
        <f>$AD$106&amp;" y"</f>
        <v>T x̅ y</v>
      </c>
      <c r="AG184" s="64" t="str">
        <f>AD106&amp;" raw labels"</f>
        <v>T x̅ raw labels</v>
      </c>
      <c r="AH184" s="26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8">
        <f t="shared" si="43"/>
        <v>0.95833333333333082</v>
      </c>
      <c r="AT184" s="78">
        <f t="shared" si="44"/>
        <v>0.24777688479017801</v>
      </c>
      <c r="AU184" s="78" t="e" cm="1">
        <f t="array" ref="AU184">_xlfn.IFS(
    FALSE, N("Check if X1 shading is ON"),
    $AU$87&lt;&gt;"x", NA(),
    FALSE, N("Check if case is 'LEFT' and x axis value less than z score"),
    AND($AF$106 = "LEFT", $AS184 &lt; IF($AJ$106="", 0, $AJ$106)), $AT184,
    FALSE, N("Check if case is 'RIGHT' and x axis value greater than z score"),
    AND($AF$106 = "RIGHT", $AS184 &gt; IF($AJ$106="", 0, $AJ$106)), $AT184,
    FALSE, N("Check if case is 'TWO' and both directions"),
    AND(
        $AF$106 = "TWO",
        OR($AS184 &lt; -ABS($AJ$106), $AS184 &gt; ABS($AJ$107))
    ), $AT184,
    FALSE, N("Default case: Return NA()"),
    TRUE, NA()
)</f>
        <v>#N/A</v>
      </c>
      <c r="AV184" s="78" t="e" cm="1">
        <f t="array" ref="AV184">_xlfn.IFS(
    FALSE, N("Check if X1 shading is ON"),
    $AU$87&lt;&gt;"x", NA(),
    FALSE, N("Check if case is 'LEFT' and x axis value less than z score"),
    AND($AF$107 = "LEFT", $AS184 &lt; IF($AJ$107="", 0, $AJ$107)), $AT184,
    FALSE, N("Check if case is 'RIGHT' and x axis value greater than z score"),
    AND($AF$107 = "RIGHT", $AS184 &gt; IF($AJ$107="", 0, $AJ$107)), $AT184,
    FALSE, N("Default case: Return NA()"),
    TRUE, NA()
)</f>
        <v>#N/A</v>
      </c>
      <c r="AW184" s="78" t="e" cm="1">
        <f t="array" ref="AW184">_xlfn.IFS(
    FALSE, N("Check if X1 shading is ON"),
    $AW$87&lt;&gt;"x", NA(),
    FALSE, N("Check if case is 'LEFT' and x axis value less than z score"),
    AND($AF$110 = "LEFT", $AS184 &lt; IF($AJ$110="", 0, $AJ$110)), $AT184,
    FALSE, N("Check if case is 'RIGHT' and x axis value greater than z score"),
    AND($AF$110 = "RIGHT", $AS184 &gt; IF($AJ$110="", 0, $AJ$110)), $AT184,
    FALSE, N("Check if case is 'TWO' and both directions"),
    AND(
        $AF$110 = "TWO",
        OR($AS184 &lt; -ABS($AJ$110), $AS184 &gt; ABS($AJ$110))
    ), $AT184,
    FALSE, N("Default case: Return NA()"),
    TRUE, NA()
)</f>
        <v>#N/A</v>
      </c>
      <c r="AX184" s="30"/>
      <c r="AY184" s="66">
        <v>0.16666666666666449</v>
      </c>
      <c r="AZ184" s="66">
        <v>0.20599999999999999</v>
      </c>
      <c r="BA184" s="66">
        <f t="shared" si="56"/>
        <v>0.20599999999999999</v>
      </c>
      <c r="BB184" s="66" t="str">
        <f t="shared" si="57"/>
        <v>x̅</v>
      </c>
      <c r="DA184" s="30"/>
      <c r="DB184" s="77" t="s">
        <v>56</v>
      </c>
      <c r="DC184" s="66"/>
      <c r="DD184" s="66"/>
      <c r="DE184" s="26"/>
      <c r="DF184" s="26"/>
      <c r="DG184" s="26"/>
      <c r="DH184" s="30"/>
      <c r="DI184" s="30"/>
      <c r="DJ184" s="30"/>
      <c r="DK184" s="30"/>
      <c r="DL184" s="30"/>
      <c r="DM184" s="30"/>
      <c r="DN184" s="30"/>
      <c r="DO184" s="30"/>
      <c r="DP184" s="30"/>
      <c r="DQ184" s="30"/>
      <c r="DR184" s="38">
        <f t="shared" si="50"/>
        <v>0.91666666666666419</v>
      </c>
      <c r="DS184" s="78">
        <f t="shared" si="45"/>
        <v>0.2576878449043517</v>
      </c>
      <c r="DT184" s="78" t="e" cm="1">
        <f t="array" ref="DT184">_xlfn.IFS(
    FALSE, N("Check if X1 shading is ON"),
    $DT$88&lt;&gt;"x", NA(),
    FALSE, N("Check if case is 'LEFT' and x axis value less than z score"),
    AND($DE$107 = "LEFT", $DR184 &lt; IF($DI$107="", 0, $DI$107)), $DS184,
    FALSE, N("Check if case is 'RIGHT' and x axis value greater than z score"),
    AND($DE$107 = "RIGHT", $DR184 &gt; IF($DI$107="", 0, $DI$107)), $DS184,
    FALSE, N("Check if case is 'TWO' and both directions"),
    AND(
        $DE$107 = "TWO",
        OR($DR184 &lt; -ABS($DI$107), $DR184 &gt; ABS($DI$108))
    ), $DS184,
    FALSE, N("Default case: Return NA()"),
    TRUE, NA()
)</f>
        <v>#N/A</v>
      </c>
      <c r="DU184" s="78" t="e" cm="1">
        <f t="array" ref="DU184">_xlfn.IFS(
    FALSE, N("Check if X1 shading is ON"),
    $DT$88&lt;&gt;"x", NA(),
    FALSE, N("Check if case is 'LEFT' and x axis value less than z score"),
    AND($DE$108 = "LEFT", $DR184 &lt; IF($DI$108="", 0, $DI$108)), $DS184,
    FALSE, N("Check if case is 'RIGHT' and x axis value greater than z score"),
    AND($DE$108 = "RIGHT", $DR184 &gt; IF($DI$108="", 0, $DI$108)), $DS184,
    FALSE, N("Default case: Return NA()"),
    TRUE, NA()
)</f>
        <v>#N/A</v>
      </c>
      <c r="DV184" s="78" t="e" cm="1">
        <f t="array" ref="DV184">_xlfn.IFS(
    FALSE, N("Check if X1 shading is ON"),
    $DV$88&lt;&gt;"x", NA(),
    FALSE, N("Check if case is 'LEFT' and x axis value less than z score"),
    AND($DE$111 = "LEFT", $DR184 &lt; IF($DI$111="", 0, $DI$111)), $DS184,
    FALSE, N("Check if case is 'RIGHT' and x axis value greater than z score"),
    AND($DE$111 = "RIGHT", $DR184 &gt; IF($DI$111="", 0, $DI$111)), $DS184,
    FALSE, N("Check if case is 'TWO' and both directions"),
    AND(
        $DE$111 = "TWO",
        OR($DR184 &lt; -ABS($DI$111), $DR184 &gt; ABS($DI$111))
    ), $DS184,
    FALSE, N("Default case: Return NA()"),
    TRUE, NA()
)</f>
        <v>#N/A</v>
      </c>
      <c r="DW184" s="30"/>
      <c r="DX184" s="66">
        <v>-0.16666666666666879</v>
      </c>
      <c r="DY184" s="66">
        <v>0.20599999999999999</v>
      </c>
      <c r="DZ184" s="66">
        <f t="shared" si="58"/>
        <v>0.20599999999999999</v>
      </c>
      <c r="EA184" s="66" t="str">
        <f t="shared" si="59"/>
        <v>x̅</v>
      </c>
    </row>
    <row r="185" spans="27:131" ht="34" x14ac:dyDescent="0.2">
      <c r="AA185"/>
      <c r="AB185" s="30"/>
      <c r="AC185" s="26" t="str">
        <f>AN98</f>
        <v>x</v>
      </c>
      <c r="AD185" s="66">
        <v>-0.12</v>
      </c>
      <c r="AE185" s="26">
        <f t="shared" ref="AE185:AE192" si="64">AE153</f>
        <v>-4</v>
      </c>
      <c r="AF185" s="26">
        <f>IF(
    $AC$185="x",
    $AD$185,
    NA()
)</f>
        <v>-0.12</v>
      </c>
      <c r="AG185" s="82" t="str">
        <f>IF(AG186="","","raw scale")</f>
        <v>raw scale</v>
      </c>
      <c r="AH185" s="26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8">
        <f t="shared" si="43"/>
        <v>0.99999999999999745</v>
      </c>
      <c r="AT185" s="78">
        <f t="shared" si="44"/>
        <v>0.23785814985587653</v>
      </c>
      <c r="AU185" s="78" t="e" cm="1">
        <f t="array" ref="AU185">_xlfn.IFS(
    FALSE, N("Check if X1 shading is ON"),
    $AU$87&lt;&gt;"x", NA(),
    FALSE, N("Check if case is 'LEFT' and x axis value less than z score"),
    AND($AF$106 = "LEFT", $AS185 &lt; IF($AJ$106="", 0, $AJ$106)), $AT185,
    FALSE, N("Check if case is 'RIGHT' and x axis value greater than z score"),
    AND($AF$106 = "RIGHT", $AS185 &gt; IF($AJ$106="", 0, $AJ$106)), $AT185,
    FALSE, N("Check if case is 'TWO' and both directions"),
    AND(
        $AF$106 = "TWO",
        OR($AS185 &lt; -ABS($AJ$106), $AS185 &gt; ABS($AJ$107))
    ), $AT185,
    FALSE, N("Default case: Return NA()"),
    TRUE, NA()
)</f>
        <v>#N/A</v>
      </c>
      <c r="AV185" s="78" t="e" cm="1">
        <f t="array" ref="AV185">_xlfn.IFS(
    FALSE, N("Check if X1 shading is ON"),
    $AU$87&lt;&gt;"x", NA(),
    FALSE, N("Check if case is 'LEFT' and x axis value less than z score"),
    AND($AF$107 = "LEFT", $AS185 &lt; IF($AJ$107="", 0, $AJ$107)), $AT185,
    FALSE, N("Check if case is 'RIGHT' and x axis value greater than z score"),
    AND($AF$107 = "RIGHT", $AS185 &gt; IF($AJ$107="", 0, $AJ$107)), $AT185,
    FALSE, N("Default case: Return NA()"),
    TRUE, NA()
)</f>
        <v>#N/A</v>
      </c>
      <c r="AW185" s="78" t="e" cm="1">
        <f t="array" ref="AW185">_xlfn.IFS(
    FALSE, N("Check if X1 shading is ON"),
    $AW$87&lt;&gt;"x", NA(),
    FALSE, N("Check if case is 'LEFT' and x axis value less than z score"),
    AND($AF$110 = "LEFT", $AS185 &lt; IF($AJ$110="", 0, $AJ$110)), $AT185,
    FALSE, N("Check if case is 'RIGHT' and x axis value greater than z score"),
    AND($AF$110 = "RIGHT", $AS185 &gt; IF($AJ$110="", 0, $AJ$110)), $AT185,
    FALSE, N("Check if case is 'TWO' and both directions"),
    AND(
        $AF$110 = "TWO",
        OR($AS185 &lt; -ABS($AJ$110), $AS185 &gt; ABS($AJ$110))
    ), $AT185,
    FALSE, N("Default case: Return NA()"),
    TRUE, NA()
)</f>
        <v>#N/A</v>
      </c>
      <c r="AX185" s="30"/>
      <c r="AY185" s="66">
        <v>0.33333333333333115</v>
      </c>
      <c r="AZ185" s="66">
        <v>0.20599999999999999</v>
      </c>
      <c r="BA185" s="66">
        <f t="shared" si="56"/>
        <v>0.20599999999999999</v>
      </c>
      <c r="BB185" s="66" t="str">
        <f t="shared" si="57"/>
        <v>x̅</v>
      </c>
      <c r="DA185" s="30"/>
      <c r="DB185" s="35" t="s">
        <v>40</v>
      </c>
      <c r="DC185" s="70" t="s">
        <v>41</v>
      </c>
      <c r="DD185" s="64" t="str">
        <f>LEFT(DB184,6)&amp;" "&amp;$DC$107&amp;" axis"</f>
        <v>X1 raw T x̅ axis</v>
      </c>
      <c r="DE185" s="64" t="str">
        <f>$DC$107&amp;" y"</f>
        <v>T x̅ y</v>
      </c>
      <c r="DF185" s="64" t="str">
        <f>DC107&amp;" raw labels"</f>
        <v>T x̅ raw labels</v>
      </c>
      <c r="DG185" s="26"/>
      <c r="DH185" s="30"/>
      <c r="DI185" s="30"/>
      <c r="DJ185" s="30"/>
      <c r="DK185" s="30"/>
      <c r="DL185" s="30"/>
      <c r="DM185" s="30"/>
      <c r="DN185" s="30"/>
      <c r="DO185" s="30"/>
      <c r="DP185" s="30"/>
      <c r="DQ185" s="30"/>
      <c r="DR185" s="38">
        <f t="shared" si="50"/>
        <v>0.95833333333333082</v>
      </c>
      <c r="DS185" s="78">
        <f t="shared" si="45"/>
        <v>0.24777688479017801</v>
      </c>
      <c r="DT185" s="78" t="e" cm="1">
        <f t="array" ref="DT185">_xlfn.IFS(
    FALSE, N("Check if X1 shading is ON"),
    $DT$88&lt;&gt;"x", NA(),
    FALSE, N("Check if case is 'LEFT' and x axis value less than z score"),
    AND($DE$107 = "LEFT", $DR185 &lt; IF($DI$107="", 0, $DI$107)), $DS185,
    FALSE, N("Check if case is 'RIGHT' and x axis value greater than z score"),
    AND($DE$107 = "RIGHT", $DR185 &gt; IF($DI$107="", 0, $DI$107)), $DS185,
    FALSE, N("Check if case is 'TWO' and both directions"),
    AND(
        $DE$107 = "TWO",
        OR($DR185 &lt; -ABS($DI$107), $DR185 &gt; ABS($DI$108))
    ), $DS185,
    FALSE, N("Default case: Return NA()"),
    TRUE, NA()
)</f>
        <v>#N/A</v>
      </c>
      <c r="DU185" s="78" t="e" cm="1">
        <f t="array" ref="DU185">_xlfn.IFS(
    FALSE, N("Check if X1 shading is ON"),
    $DT$88&lt;&gt;"x", NA(),
    FALSE, N("Check if case is 'LEFT' and x axis value less than z score"),
    AND($DE$108 = "LEFT", $DR185 &lt; IF($DI$108="", 0, $DI$108)), $DS185,
    FALSE, N("Check if case is 'RIGHT' and x axis value greater than z score"),
    AND($DE$108 = "RIGHT", $DR185 &gt; IF($DI$108="", 0, $DI$108)), $DS185,
    FALSE, N("Default case: Return NA()"),
    TRUE, NA()
)</f>
        <v>#N/A</v>
      </c>
      <c r="DV185" s="78" t="e" cm="1">
        <f t="array" ref="DV185">_xlfn.IFS(
    FALSE, N("Check if X1 shading is ON"),
    $DV$88&lt;&gt;"x", NA(),
    FALSE, N("Check if case is 'LEFT' and x axis value less than z score"),
    AND($DE$111 = "LEFT", $DR185 &lt; IF($DI$111="", 0, $DI$111)), $DS185,
    FALSE, N("Check if case is 'RIGHT' and x axis value greater than z score"),
    AND($DE$111 = "RIGHT", $DR185 &gt; IF($DI$111="", 0, $DI$111)), $DS185,
    FALSE, N("Check if case is 'TWO' and both directions"),
    AND(
        $DE$111 = "TWO",
        OR($DR185 &lt; -ABS($DI$111), $DR185 &gt; ABS($DI$111))
    ), $DS185,
    FALSE, N("Default case: Return NA()"),
    TRUE, NA()
)</f>
        <v>#N/A</v>
      </c>
      <c r="DW185" s="30"/>
      <c r="DX185" s="66">
        <v>0.16666666666666449</v>
      </c>
      <c r="DY185" s="66">
        <v>0.20599999999999999</v>
      </c>
      <c r="DZ185" s="66">
        <f t="shared" si="58"/>
        <v>0.20599999999999999</v>
      </c>
      <c r="EA185" s="66" t="str">
        <f t="shared" si="59"/>
        <v>x̅</v>
      </c>
    </row>
    <row r="186" spans="27:131" ht="17" x14ac:dyDescent="0.2">
      <c r="AA186"/>
      <c r="AB186" s="30"/>
      <c r="AC186" s="26"/>
      <c r="AD186" s="66"/>
      <c r="AE186" s="26">
        <f t="shared" si="64"/>
        <v>-3</v>
      </c>
      <c r="AF186" s="26">
        <f t="shared" ref="AF186:AF192" si="65">IF(
    $AC$185="x",
    $AD$185,
    NA()
)</f>
        <v>-0.12</v>
      </c>
      <c r="AG186" s="83" t="str">
        <f t="shared" ref="AG186:AG192" si="66">IFERROR(
    TEXT(
        AG$106 + $AE186 * AH$106,
        IF(
            AN$110 = 0,
            "#,##0",
            "#,##0." &amp; REPT("0", AN$110)
        )
    ),
    ""
)</f>
        <v>78.66</v>
      </c>
      <c r="AH186" s="26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8">
        <f t="shared" si="43"/>
        <v>1.0416666666666641</v>
      </c>
      <c r="AT186" s="78">
        <f t="shared" si="44"/>
        <v>0.22796678938335771</v>
      </c>
      <c r="AU186" s="78" t="e" cm="1">
        <f t="array" ref="AU186">_xlfn.IFS(
    FALSE, N("Check if X1 shading is ON"),
    $AU$87&lt;&gt;"x", NA(),
    FALSE, N("Check if case is 'LEFT' and x axis value less than z score"),
    AND($AF$106 = "LEFT", $AS186 &lt; IF($AJ$106="", 0, $AJ$106)), $AT186,
    FALSE, N("Check if case is 'RIGHT' and x axis value greater than z score"),
    AND($AF$106 = "RIGHT", $AS186 &gt; IF($AJ$106="", 0, $AJ$106)), $AT186,
    FALSE, N("Check if case is 'TWO' and both directions"),
    AND(
        $AF$106 = "TWO",
        OR($AS186 &lt; -ABS($AJ$106), $AS186 &gt; ABS($AJ$107))
    ), $AT186,
    FALSE, N("Default case: Return NA()"),
    TRUE, NA()
)</f>
        <v>#N/A</v>
      </c>
      <c r="AV186" s="78" t="e" cm="1">
        <f t="array" ref="AV186">_xlfn.IFS(
    FALSE, N("Check if X1 shading is ON"),
    $AU$87&lt;&gt;"x", NA(),
    FALSE, N("Check if case is 'LEFT' and x axis value less than z score"),
    AND($AF$107 = "LEFT", $AS186 &lt; IF($AJ$107="", 0, $AJ$107)), $AT186,
    FALSE, N("Check if case is 'RIGHT' and x axis value greater than z score"),
    AND($AF$107 = "RIGHT", $AS186 &gt; IF($AJ$107="", 0, $AJ$107)), $AT186,
    FALSE, N("Default case: Return NA()"),
    TRUE, NA()
)</f>
        <v>#N/A</v>
      </c>
      <c r="AW186" s="78" t="e" cm="1">
        <f t="array" ref="AW186">_xlfn.IFS(
    FALSE, N("Check if X1 shading is ON"),
    $AW$87&lt;&gt;"x", NA(),
    FALSE, N("Check if case is 'LEFT' and x axis value less than z score"),
    AND($AF$110 = "LEFT", $AS186 &lt; IF($AJ$110="", 0, $AJ$110)), $AT186,
    FALSE, N("Check if case is 'RIGHT' and x axis value greater than z score"),
    AND($AF$110 = "RIGHT", $AS186 &gt; IF($AJ$110="", 0, $AJ$110)), $AT186,
    FALSE, N("Check if case is 'TWO' and both directions"),
    AND(
        $AF$110 = "TWO",
        OR($AS186 &lt; -ABS($AJ$110), $AS186 &gt; ABS($AJ$110))
    ), $AT186,
    FALSE, N("Default case: Return NA()"),
    TRUE, NA()
)</f>
        <v>#N/A</v>
      </c>
      <c r="AX186" s="30"/>
      <c r="AY186" s="66">
        <v>0.49999999999999789</v>
      </c>
      <c r="AZ186" s="66">
        <v>0.20599999999999999</v>
      </c>
      <c r="BA186" s="66">
        <f t="shared" si="56"/>
        <v>0.20599999999999999</v>
      </c>
      <c r="BB186" s="66" t="str">
        <f t="shared" si="57"/>
        <v>x̅</v>
      </c>
      <c r="DA186" s="30"/>
      <c r="DB186" s="26" t="str">
        <f>DM99</f>
        <v>x</v>
      </c>
      <c r="DC186" s="66">
        <v>-0.12</v>
      </c>
      <c r="DD186" s="26">
        <f t="shared" ref="DD186:DD193" si="67">DD154</f>
        <v>-4</v>
      </c>
      <c r="DE186" s="26">
        <f t="shared" ref="DE186:DE193" si="68">IF(
    $DB$186="x",
    $DC$186,
    NA()
)</f>
        <v>-0.12</v>
      </c>
      <c r="DF186" s="82" t="str">
        <f>IF(DF187="","","raw scale")</f>
        <v>raw scale</v>
      </c>
      <c r="DG186" s="26"/>
      <c r="DH186" s="30"/>
      <c r="DI186" s="30"/>
      <c r="DJ186" s="30"/>
      <c r="DK186" s="30"/>
      <c r="DL186" s="30"/>
      <c r="DM186" s="30"/>
      <c r="DN186" s="30"/>
      <c r="DO186" s="30"/>
      <c r="DP186" s="30"/>
      <c r="DQ186" s="30"/>
      <c r="DR186" s="38">
        <f t="shared" si="50"/>
        <v>0.99999999999999745</v>
      </c>
      <c r="DS186" s="78">
        <f t="shared" ref="DS186:DS217" si="69">IF(
    LEFT($DC$107,1) ="T",
    _xlfn.T.DIST(DR186, $DB$107-1, FALSE),
    _xlfn.NORM.S.DIST(DR186, FALSE)
)</f>
        <v>0.23785814985587653</v>
      </c>
      <c r="DT186" s="78" t="e" cm="1">
        <f t="array" ref="DT186">_xlfn.IFS(
    FALSE, N("Check if X1 shading is ON"),
    $DT$88&lt;&gt;"x", NA(),
    FALSE, N("Check if case is 'LEFT' and x axis value less than z score"),
    AND($DE$107 = "LEFT", $DR186 &lt; IF($DI$107="", 0, $DI$107)), $DS186,
    FALSE, N("Check if case is 'RIGHT' and x axis value greater than z score"),
    AND($DE$107 = "RIGHT", $DR186 &gt; IF($DI$107="", 0, $DI$107)), $DS186,
    FALSE, N("Check if case is 'TWO' and both directions"),
    AND(
        $DE$107 = "TWO",
        OR($DR186 &lt; -ABS($DI$107), $DR186 &gt; ABS($DI$108))
    ), $DS186,
    FALSE, N("Default case: Return NA()"),
    TRUE, NA()
)</f>
        <v>#N/A</v>
      </c>
      <c r="DU186" s="78" t="e" cm="1">
        <f t="array" ref="DU186">_xlfn.IFS(
    FALSE, N("Check if X1 shading is ON"),
    $DT$88&lt;&gt;"x", NA(),
    FALSE, N("Check if case is 'LEFT' and x axis value less than z score"),
    AND($DE$108 = "LEFT", $DR186 &lt; IF($DI$108="", 0, $DI$108)), $DS186,
    FALSE, N("Check if case is 'RIGHT' and x axis value greater than z score"),
    AND($DE$108 = "RIGHT", $DR186 &gt; IF($DI$108="", 0, $DI$108)), $DS186,
    FALSE, N("Default case: Return NA()"),
    TRUE, NA()
)</f>
        <v>#N/A</v>
      </c>
      <c r="DV186" s="78" t="e" cm="1">
        <f t="array" ref="DV186">_xlfn.IFS(
    FALSE, N("Check if X1 shading is ON"),
    $DV$88&lt;&gt;"x", NA(),
    FALSE, N("Check if case is 'LEFT' and x axis value less than z score"),
    AND($DE$111 = "LEFT", $DR186 &lt; IF($DI$111="", 0, $DI$111)), $DS186,
    FALSE, N("Check if case is 'RIGHT' and x axis value greater than z score"),
    AND($DE$111 = "RIGHT", $DR186 &gt; IF($DI$111="", 0, $DI$111)), $DS186,
    FALSE, N("Check if case is 'TWO' and both directions"),
    AND(
        $DE$111 = "TWO",
        OR($DR186 &lt; -ABS($DI$111), $DR186 &gt; ABS($DI$111))
    ), $DS186,
    FALSE, N("Default case: Return NA()"),
    TRUE, NA()
)</f>
        <v>#N/A</v>
      </c>
      <c r="DW186" s="30"/>
      <c r="DX186" s="66">
        <v>0.33333333333333115</v>
      </c>
      <c r="DY186" s="66">
        <v>0.20599999999999999</v>
      </c>
      <c r="DZ186" s="66">
        <f t="shared" si="58"/>
        <v>0.20599999999999999</v>
      </c>
      <c r="EA186" s="66" t="str">
        <f t="shared" si="59"/>
        <v>x̅</v>
      </c>
    </row>
    <row r="187" spans="27:131" ht="16" x14ac:dyDescent="0.2">
      <c r="AA187"/>
      <c r="AB187" s="30"/>
      <c r="AC187" s="26"/>
      <c r="AD187" s="66"/>
      <c r="AE187" s="26">
        <f t="shared" si="64"/>
        <v>-2</v>
      </c>
      <c r="AF187" s="26">
        <f t="shared" si="65"/>
        <v>-0.12</v>
      </c>
      <c r="AG187" s="83" t="str">
        <f t="shared" si="66"/>
        <v>79.10</v>
      </c>
      <c r="AH187" s="26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8">
        <f t="shared" si="43"/>
        <v>1.0833333333333308</v>
      </c>
      <c r="AT187" s="78">
        <f t="shared" si="44"/>
        <v>0.21813609130606706</v>
      </c>
      <c r="AU187" s="78" t="e" cm="1">
        <f t="array" ref="AU187">_xlfn.IFS(
    FALSE, N("Check if X1 shading is ON"),
    $AU$87&lt;&gt;"x", NA(),
    FALSE, N("Check if case is 'LEFT' and x axis value less than z score"),
    AND($AF$106 = "LEFT", $AS187 &lt; IF($AJ$106="", 0, $AJ$106)), $AT187,
    FALSE, N("Check if case is 'RIGHT' and x axis value greater than z score"),
    AND($AF$106 = "RIGHT", $AS187 &gt; IF($AJ$106="", 0, $AJ$106)), $AT187,
    FALSE, N("Check if case is 'TWO' and both directions"),
    AND(
        $AF$106 = "TWO",
        OR($AS187 &lt; -ABS($AJ$106), $AS187 &gt; ABS($AJ$107))
    ), $AT187,
    FALSE, N("Default case: Return NA()"),
    TRUE, NA()
)</f>
        <v>#N/A</v>
      </c>
      <c r="AV187" s="78" t="e" cm="1">
        <f t="array" ref="AV187">_xlfn.IFS(
    FALSE, N("Check if X1 shading is ON"),
    $AU$87&lt;&gt;"x", NA(),
    FALSE, N("Check if case is 'LEFT' and x axis value less than z score"),
    AND($AF$107 = "LEFT", $AS187 &lt; IF($AJ$107="", 0, $AJ$107)), $AT187,
    FALSE, N("Check if case is 'RIGHT' and x axis value greater than z score"),
    AND($AF$107 = "RIGHT", $AS187 &gt; IF($AJ$107="", 0, $AJ$107)), $AT187,
    FALSE, N("Default case: Return NA()"),
    TRUE, NA()
)</f>
        <v>#N/A</v>
      </c>
      <c r="AW187" s="78" t="e" cm="1">
        <f t="array" ref="AW187">_xlfn.IFS(
    FALSE, N("Check if X1 shading is ON"),
    $AW$87&lt;&gt;"x", NA(),
    FALSE, N("Check if case is 'LEFT' and x axis value less than z score"),
    AND($AF$110 = "LEFT", $AS187 &lt; IF($AJ$110="", 0, $AJ$110)), $AT187,
    FALSE, N("Check if case is 'RIGHT' and x axis value greater than z score"),
    AND($AF$110 = "RIGHT", $AS187 &gt; IF($AJ$110="", 0, $AJ$110)), $AT187,
    FALSE, N("Check if case is 'TWO' and both directions"),
    AND(
        $AF$110 = "TWO",
        OR($AS187 &lt; -ABS($AJ$110), $AS187 &gt; ABS($AJ$110))
    ), $AT187,
    FALSE, N("Default case: Return NA()"),
    TRUE, NA()
)</f>
        <v>#N/A</v>
      </c>
      <c r="AX187" s="30"/>
      <c r="AY187" s="66">
        <v>0.66666666666666441</v>
      </c>
      <c r="AZ187" s="66">
        <v>0.20599999999999999</v>
      </c>
      <c r="BA187" s="66">
        <f t="shared" si="56"/>
        <v>0.20599999999999999</v>
      </c>
      <c r="BB187" s="66" t="str">
        <f t="shared" si="57"/>
        <v>x̅</v>
      </c>
      <c r="DA187" s="30"/>
      <c r="DB187" s="26"/>
      <c r="DC187" s="66"/>
      <c r="DD187" s="26">
        <f t="shared" si="67"/>
        <v>-3</v>
      </c>
      <c r="DE187" s="26">
        <f t="shared" si="68"/>
        <v>-0.12</v>
      </c>
      <c r="DF187" s="83" t="str">
        <f t="shared" ref="DF187:DF193" si="70">IFERROR(
    TEXT(
        DF$107 + $DD187 * DG$107,
        IF(
            DM$111 = 0,
            "#,##0",
            "#,##0." &amp; REPT("0", DM$111)
        )
    ),
    ""
)</f>
        <v>78.66</v>
      </c>
      <c r="DG187" s="26"/>
      <c r="DH187" s="30"/>
      <c r="DI187" s="30"/>
      <c r="DJ187" s="30"/>
      <c r="DK187" s="30"/>
      <c r="DL187" s="30"/>
      <c r="DM187" s="30"/>
      <c r="DN187" s="30"/>
      <c r="DO187" s="30"/>
      <c r="DP187" s="30"/>
      <c r="DQ187" s="30"/>
      <c r="DR187" s="38">
        <f t="shared" ref="DR187:DR218" si="71">DR186+$DQ$92</f>
        <v>1.0416666666666641</v>
      </c>
      <c r="DS187" s="78">
        <f t="shared" si="69"/>
        <v>0.22796678938335771</v>
      </c>
      <c r="DT187" s="78" t="e" cm="1">
        <f t="array" ref="DT187">_xlfn.IFS(
    FALSE, N("Check if X1 shading is ON"),
    $DT$88&lt;&gt;"x", NA(),
    FALSE, N("Check if case is 'LEFT' and x axis value less than z score"),
    AND($DE$107 = "LEFT", $DR187 &lt; IF($DI$107="", 0, $DI$107)), $DS187,
    FALSE, N("Check if case is 'RIGHT' and x axis value greater than z score"),
    AND($DE$107 = "RIGHT", $DR187 &gt; IF($DI$107="", 0, $DI$107)), $DS187,
    FALSE, N("Check if case is 'TWO' and both directions"),
    AND(
        $DE$107 = "TWO",
        OR($DR187 &lt; -ABS($DI$107), $DR187 &gt; ABS($DI$108))
    ), $DS187,
    FALSE, N("Default case: Return NA()"),
    TRUE, NA()
)</f>
        <v>#N/A</v>
      </c>
      <c r="DU187" s="78" t="e" cm="1">
        <f t="array" ref="DU187">_xlfn.IFS(
    FALSE, N("Check if X1 shading is ON"),
    $DT$88&lt;&gt;"x", NA(),
    FALSE, N("Check if case is 'LEFT' and x axis value less than z score"),
    AND($DE$108 = "LEFT", $DR187 &lt; IF($DI$108="", 0, $DI$108)), $DS187,
    FALSE, N("Check if case is 'RIGHT' and x axis value greater than z score"),
    AND($DE$108 = "RIGHT", $DR187 &gt; IF($DI$108="", 0, $DI$108)), $DS187,
    FALSE, N("Default case: Return NA()"),
    TRUE, NA()
)</f>
        <v>#N/A</v>
      </c>
      <c r="DV187" s="78" t="e" cm="1">
        <f t="array" ref="DV187">_xlfn.IFS(
    FALSE, N("Check if X1 shading is ON"),
    $DV$88&lt;&gt;"x", NA(),
    FALSE, N("Check if case is 'LEFT' and x axis value less than z score"),
    AND($DE$111 = "LEFT", $DR187 &lt; IF($DI$111="", 0, $DI$111)), $DS187,
    FALSE, N("Check if case is 'RIGHT' and x axis value greater than z score"),
    AND($DE$111 = "RIGHT", $DR187 &gt; IF($DI$111="", 0, $DI$111)), $DS187,
    FALSE, N("Check if case is 'TWO' and both directions"),
    AND(
        $DE$111 = "TWO",
        OR($DR187 &lt; -ABS($DI$111), $DR187 &gt; ABS($DI$111))
    ), $DS187,
    FALSE, N("Default case: Return NA()"),
    TRUE, NA()
)</f>
        <v>#N/A</v>
      </c>
      <c r="DW187" s="30"/>
      <c r="DX187" s="66">
        <v>0.49999999999999789</v>
      </c>
      <c r="DY187" s="66">
        <v>0.20599999999999999</v>
      </c>
      <c r="DZ187" s="66">
        <f t="shared" si="58"/>
        <v>0.20599999999999999</v>
      </c>
      <c r="EA187" s="66" t="str">
        <f t="shared" si="59"/>
        <v>x̅</v>
      </c>
    </row>
    <row r="188" spans="27:131" ht="16" x14ac:dyDescent="0.2">
      <c r="AA188"/>
      <c r="AB188" s="30"/>
      <c r="AC188" s="26"/>
      <c r="AD188" s="66"/>
      <c r="AE188" s="26">
        <f t="shared" si="64"/>
        <v>-1</v>
      </c>
      <c r="AF188" s="26">
        <f t="shared" si="65"/>
        <v>-0.12</v>
      </c>
      <c r="AG188" s="83" t="str">
        <f t="shared" si="66"/>
        <v>79.55</v>
      </c>
      <c r="AH188" s="26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8">
        <f t="shared" si="43"/>
        <v>1.1249999999999976</v>
      </c>
      <c r="AT188" s="78">
        <f t="shared" si="44"/>
        <v>0.2083973327725395</v>
      </c>
      <c r="AU188" s="78" t="e" cm="1">
        <f t="array" ref="AU188">_xlfn.IFS(
    FALSE, N("Check if X1 shading is ON"),
    $AU$87&lt;&gt;"x", NA(),
    FALSE, N("Check if case is 'LEFT' and x axis value less than z score"),
    AND($AF$106 = "LEFT", $AS188 &lt; IF($AJ$106="", 0, $AJ$106)), $AT188,
    FALSE, N("Check if case is 'RIGHT' and x axis value greater than z score"),
    AND($AF$106 = "RIGHT", $AS188 &gt; IF($AJ$106="", 0, $AJ$106)), $AT188,
    FALSE, N("Check if case is 'TWO' and both directions"),
    AND(
        $AF$106 = "TWO",
        OR($AS188 &lt; -ABS($AJ$106), $AS188 &gt; ABS($AJ$107))
    ), $AT188,
    FALSE, N("Default case: Return NA()"),
    TRUE, NA()
)</f>
        <v>#N/A</v>
      </c>
      <c r="AV188" s="78" t="e" cm="1">
        <f t="array" ref="AV188">_xlfn.IFS(
    FALSE, N("Check if X1 shading is ON"),
    $AU$87&lt;&gt;"x", NA(),
    FALSE, N("Check if case is 'LEFT' and x axis value less than z score"),
    AND($AF$107 = "LEFT", $AS188 &lt; IF($AJ$107="", 0, $AJ$107)), $AT188,
    FALSE, N("Check if case is 'RIGHT' and x axis value greater than z score"),
    AND($AF$107 = "RIGHT", $AS188 &gt; IF($AJ$107="", 0, $AJ$107)), $AT188,
    FALSE, N("Default case: Return NA()"),
    TRUE, NA()
)</f>
        <v>#N/A</v>
      </c>
      <c r="AW188" s="78" t="e" cm="1">
        <f t="array" ref="AW188">_xlfn.IFS(
    FALSE, N("Check if X1 shading is ON"),
    $AW$87&lt;&gt;"x", NA(),
    FALSE, N("Check if case is 'LEFT' and x axis value less than z score"),
    AND($AF$110 = "LEFT", $AS188 &lt; IF($AJ$110="", 0, $AJ$110)), $AT188,
    FALSE, N("Check if case is 'RIGHT' and x axis value greater than z score"),
    AND($AF$110 = "RIGHT", $AS188 &gt; IF($AJ$110="", 0, $AJ$110)), $AT188,
    FALSE, N("Check if case is 'TWO' and both directions"),
    AND(
        $AF$110 = "TWO",
        OR($AS188 &lt; -ABS($AJ$110), $AS188 &gt; ABS($AJ$110))
    ), $AT188,
    FALSE, N("Default case: Return NA()"),
    TRUE, NA()
)</f>
        <v>#N/A</v>
      </c>
      <c r="AX188" s="30"/>
      <c r="AY188" s="66">
        <v>0.83333333333333093</v>
      </c>
      <c r="AZ188" s="66">
        <v>0.20599999999999999</v>
      </c>
      <c r="BA188" s="66">
        <f t="shared" si="56"/>
        <v>0.20599999999999999</v>
      </c>
      <c r="BB188" s="66" t="str">
        <f t="shared" si="57"/>
        <v>x̅</v>
      </c>
      <c r="DA188" s="30"/>
      <c r="DB188" s="26"/>
      <c r="DC188" s="66"/>
      <c r="DD188" s="26">
        <f t="shared" si="67"/>
        <v>-2</v>
      </c>
      <c r="DE188" s="26">
        <f t="shared" si="68"/>
        <v>-0.12</v>
      </c>
      <c r="DF188" s="83" t="str">
        <f t="shared" si="70"/>
        <v>79.10</v>
      </c>
      <c r="DG188" s="26"/>
      <c r="DH188" s="30"/>
      <c r="DI188" s="30"/>
      <c r="DJ188" s="30"/>
      <c r="DK188" s="30"/>
      <c r="DL188" s="30"/>
      <c r="DM188" s="30"/>
      <c r="DN188" s="30"/>
      <c r="DO188" s="30"/>
      <c r="DP188" s="30"/>
      <c r="DQ188" s="30"/>
      <c r="DR188" s="38">
        <f t="shared" si="71"/>
        <v>1.0833333333333308</v>
      </c>
      <c r="DS188" s="78">
        <f t="shared" si="69"/>
        <v>0.21813609130606706</v>
      </c>
      <c r="DT188" s="78" t="e" cm="1">
        <f t="array" ref="DT188">_xlfn.IFS(
    FALSE, N("Check if X1 shading is ON"),
    $DT$88&lt;&gt;"x", NA(),
    FALSE, N("Check if case is 'LEFT' and x axis value less than z score"),
    AND($DE$107 = "LEFT", $DR188 &lt; IF($DI$107="", 0, $DI$107)), $DS188,
    FALSE, N("Check if case is 'RIGHT' and x axis value greater than z score"),
    AND($DE$107 = "RIGHT", $DR188 &gt; IF($DI$107="", 0, $DI$107)), $DS188,
    FALSE, N("Check if case is 'TWO' and both directions"),
    AND(
        $DE$107 = "TWO",
        OR($DR188 &lt; -ABS($DI$107), $DR188 &gt; ABS($DI$108))
    ), $DS188,
    FALSE, N("Default case: Return NA()"),
    TRUE, NA()
)</f>
        <v>#N/A</v>
      </c>
      <c r="DU188" s="78" t="e" cm="1">
        <f t="array" ref="DU188">_xlfn.IFS(
    FALSE, N("Check if X1 shading is ON"),
    $DT$88&lt;&gt;"x", NA(),
    FALSE, N("Check if case is 'LEFT' and x axis value less than z score"),
    AND($DE$108 = "LEFT", $DR188 &lt; IF($DI$108="", 0, $DI$108)), $DS188,
    FALSE, N("Check if case is 'RIGHT' and x axis value greater than z score"),
    AND($DE$108 = "RIGHT", $DR188 &gt; IF($DI$108="", 0, $DI$108)), $DS188,
    FALSE, N("Default case: Return NA()"),
    TRUE, NA()
)</f>
        <v>#N/A</v>
      </c>
      <c r="DV188" s="78" t="e" cm="1">
        <f t="array" ref="DV188">_xlfn.IFS(
    FALSE, N("Check if X1 shading is ON"),
    $DV$88&lt;&gt;"x", NA(),
    FALSE, N("Check if case is 'LEFT' and x axis value less than z score"),
    AND($DE$111 = "LEFT", $DR188 &lt; IF($DI$111="", 0, $DI$111)), $DS188,
    FALSE, N("Check if case is 'RIGHT' and x axis value greater than z score"),
    AND($DE$111 = "RIGHT", $DR188 &gt; IF($DI$111="", 0, $DI$111)), $DS188,
    FALSE, N("Check if case is 'TWO' and both directions"),
    AND(
        $DE$111 = "TWO",
        OR($DR188 &lt; -ABS($DI$111), $DR188 &gt; ABS($DI$111))
    ), $DS188,
    FALSE, N("Default case: Return NA()"),
    TRUE, NA()
)</f>
        <v>#N/A</v>
      </c>
      <c r="DW188" s="30"/>
      <c r="DX188" s="66">
        <v>0.66666666666666441</v>
      </c>
      <c r="DY188" s="66">
        <v>0.20599999999999999</v>
      </c>
      <c r="DZ188" s="66">
        <f t="shared" si="58"/>
        <v>0.20599999999999999</v>
      </c>
      <c r="EA188" s="66" t="str">
        <f t="shared" si="59"/>
        <v>x̅</v>
      </c>
    </row>
    <row r="189" spans="27:131" ht="16" x14ac:dyDescent="0.2">
      <c r="AA189"/>
      <c r="AB189" s="30"/>
      <c r="AC189" s="26"/>
      <c r="AD189" s="66"/>
      <c r="AE189" s="26">
        <f t="shared" si="64"/>
        <v>0</v>
      </c>
      <c r="AF189" s="26">
        <f t="shared" si="65"/>
        <v>-0.12</v>
      </c>
      <c r="AG189" s="83" t="str">
        <f t="shared" si="66"/>
        <v>80.00</v>
      </c>
      <c r="AH189" s="26"/>
      <c r="AI189" s="30"/>
      <c r="AJ189" s="30"/>
      <c r="AK189" s="30"/>
      <c r="AL189" s="30"/>
      <c r="AM189" s="30"/>
      <c r="AN189" s="30"/>
      <c r="AO189" s="30"/>
      <c r="AP189" s="30"/>
      <c r="AQ189" s="30"/>
      <c r="AR189" s="30"/>
      <c r="AS189" s="38">
        <f t="shared" si="43"/>
        <v>1.1666666666666643</v>
      </c>
      <c r="AT189" s="78">
        <f t="shared" si="44"/>
        <v>0.19877965821092936</v>
      </c>
      <c r="AU189" s="78" t="e" cm="1">
        <f t="array" ref="AU189">_xlfn.IFS(
    FALSE, N("Check if X1 shading is ON"),
    $AU$87&lt;&gt;"x", NA(),
    FALSE, N("Check if case is 'LEFT' and x axis value less than z score"),
    AND($AF$106 = "LEFT", $AS189 &lt; IF($AJ$106="", 0, $AJ$106)), $AT189,
    FALSE, N("Check if case is 'RIGHT' and x axis value greater than z score"),
    AND($AF$106 = "RIGHT", $AS189 &gt; IF($AJ$106="", 0, $AJ$106)), $AT189,
    FALSE, N("Check if case is 'TWO' and both directions"),
    AND(
        $AF$106 = "TWO",
        OR($AS189 &lt; -ABS($AJ$106), $AS189 &gt; ABS($AJ$107))
    ), $AT189,
    FALSE, N("Default case: Return NA()"),
    TRUE, NA()
)</f>
        <v>#N/A</v>
      </c>
      <c r="AV189" s="78" t="e" cm="1">
        <f t="array" ref="AV189">_xlfn.IFS(
    FALSE, N("Check if X1 shading is ON"),
    $AU$87&lt;&gt;"x", NA(),
    FALSE, N("Check if case is 'LEFT' and x axis value less than z score"),
    AND($AF$107 = "LEFT", $AS189 &lt; IF($AJ$107="", 0, $AJ$107)), $AT189,
    FALSE, N("Check if case is 'RIGHT' and x axis value greater than z score"),
    AND($AF$107 = "RIGHT", $AS189 &gt; IF($AJ$107="", 0, $AJ$107)), $AT189,
    FALSE, N("Default case: Return NA()"),
    TRUE, NA()
)</f>
        <v>#N/A</v>
      </c>
      <c r="AW189" s="78" t="e" cm="1">
        <f t="array" ref="AW189">_xlfn.IFS(
    FALSE, N("Check if X1 shading is ON"),
    $AW$87&lt;&gt;"x", NA(),
    FALSE, N("Check if case is 'LEFT' and x axis value less than z score"),
    AND($AF$110 = "LEFT", $AS189 &lt; IF($AJ$110="", 0, $AJ$110)), $AT189,
    FALSE, N("Check if case is 'RIGHT' and x axis value greater than z score"),
    AND($AF$110 = "RIGHT", $AS189 &gt; IF($AJ$110="", 0, $AJ$110)), $AT189,
    FALSE, N("Check if case is 'TWO' and both directions"),
    AND(
        $AF$110 = "TWO",
        OR($AS189 &lt; -ABS($AJ$110), $AS189 &gt; ABS($AJ$110))
    ), $AT189,
    FALSE, N("Default case: Return NA()"),
    TRUE, NA()
)</f>
        <v>#N/A</v>
      </c>
      <c r="AX189" s="30"/>
      <c r="AY189" s="66">
        <v>-0.83333333333333526</v>
      </c>
      <c r="AZ189" s="66">
        <v>0.22999999999999998</v>
      </c>
      <c r="BA189" s="66">
        <f t="shared" si="56"/>
        <v>0.22999999999999998</v>
      </c>
      <c r="BB189" s="66" t="str">
        <f t="shared" si="57"/>
        <v>x̅</v>
      </c>
      <c r="DA189" s="30"/>
      <c r="DB189" s="26"/>
      <c r="DC189" s="66"/>
      <c r="DD189" s="26">
        <f t="shared" si="67"/>
        <v>-1</v>
      </c>
      <c r="DE189" s="26">
        <f t="shared" si="68"/>
        <v>-0.12</v>
      </c>
      <c r="DF189" s="83" t="str">
        <f t="shared" si="70"/>
        <v>79.55</v>
      </c>
      <c r="DG189" s="26"/>
      <c r="DH189" s="30"/>
      <c r="DI189" s="30"/>
      <c r="DJ189" s="30"/>
      <c r="DK189" s="30"/>
      <c r="DL189" s="30"/>
      <c r="DM189" s="30"/>
      <c r="DN189" s="30"/>
      <c r="DO189" s="30"/>
      <c r="DP189" s="30"/>
      <c r="DQ189" s="30"/>
      <c r="DR189" s="38">
        <f t="shared" si="71"/>
        <v>1.1249999999999976</v>
      </c>
      <c r="DS189" s="78">
        <f t="shared" si="69"/>
        <v>0.2083973327725395</v>
      </c>
      <c r="DT189" s="78" t="e" cm="1">
        <f t="array" ref="DT189">_xlfn.IFS(
    FALSE, N("Check if X1 shading is ON"),
    $DT$88&lt;&gt;"x", NA(),
    FALSE, N("Check if case is 'LEFT' and x axis value less than z score"),
    AND($DE$107 = "LEFT", $DR189 &lt; IF($DI$107="", 0, $DI$107)), $DS189,
    FALSE, N("Check if case is 'RIGHT' and x axis value greater than z score"),
    AND($DE$107 = "RIGHT", $DR189 &gt; IF($DI$107="", 0, $DI$107)), $DS189,
    FALSE, N("Check if case is 'TWO' and both directions"),
    AND(
        $DE$107 = "TWO",
        OR($DR189 &lt; -ABS($DI$107), $DR189 &gt; ABS($DI$108))
    ), $DS189,
    FALSE, N("Default case: Return NA()"),
    TRUE, NA()
)</f>
        <v>#N/A</v>
      </c>
      <c r="DU189" s="78" t="e" cm="1">
        <f t="array" ref="DU189">_xlfn.IFS(
    FALSE, N("Check if X1 shading is ON"),
    $DT$88&lt;&gt;"x", NA(),
    FALSE, N("Check if case is 'LEFT' and x axis value less than z score"),
    AND($DE$108 = "LEFT", $DR189 &lt; IF($DI$108="", 0, $DI$108)), $DS189,
    FALSE, N("Check if case is 'RIGHT' and x axis value greater than z score"),
    AND($DE$108 = "RIGHT", $DR189 &gt; IF($DI$108="", 0, $DI$108)), $DS189,
    FALSE, N("Default case: Return NA()"),
    TRUE, NA()
)</f>
        <v>#N/A</v>
      </c>
      <c r="DV189" s="78" t="e" cm="1">
        <f t="array" ref="DV189">_xlfn.IFS(
    FALSE, N("Check if X1 shading is ON"),
    $DV$88&lt;&gt;"x", NA(),
    FALSE, N("Check if case is 'LEFT' and x axis value less than z score"),
    AND($DE$111 = "LEFT", $DR189 &lt; IF($DI$111="", 0, $DI$111)), $DS189,
    FALSE, N("Check if case is 'RIGHT' and x axis value greater than z score"),
    AND($DE$111 = "RIGHT", $DR189 &gt; IF($DI$111="", 0, $DI$111)), $DS189,
    FALSE, N("Check if case is 'TWO' and both directions"),
    AND(
        $DE$111 = "TWO",
        OR($DR189 &lt; -ABS($DI$111), $DR189 &gt; ABS($DI$111))
    ), $DS189,
    FALSE, N("Default case: Return NA()"),
    TRUE, NA()
)</f>
        <v>#N/A</v>
      </c>
      <c r="DW189" s="30"/>
      <c r="DX189" s="66">
        <v>0.83333333333333093</v>
      </c>
      <c r="DY189" s="66">
        <v>0.20599999999999999</v>
      </c>
      <c r="DZ189" s="66">
        <f t="shared" si="58"/>
        <v>0.20599999999999999</v>
      </c>
      <c r="EA189" s="66" t="str">
        <f t="shared" si="59"/>
        <v>x̅</v>
      </c>
    </row>
    <row r="190" spans="27:131" ht="16" x14ac:dyDescent="0.2">
      <c r="AA190"/>
      <c r="AB190" s="30"/>
      <c r="AC190" s="26"/>
      <c r="AD190" s="66"/>
      <c r="AE190" s="26">
        <f t="shared" si="64"/>
        <v>1</v>
      </c>
      <c r="AF190" s="26">
        <f t="shared" si="65"/>
        <v>-0.12</v>
      </c>
      <c r="AG190" s="83" t="str">
        <f t="shared" si="66"/>
        <v>80.45</v>
      </c>
      <c r="AH190" s="26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8">
        <f t="shared" si="43"/>
        <v>1.208333333333331</v>
      </c>
      <c r="AT190" s="78">
        <f t="shared" si="44"/>
        <v>0.18930998467871205</v>
      </c>
      <c r="AU190" s="78" t="e" cm="1">
        <f t="array" ref="AU190">_xlfn.IFS(
    FALSE, N("Check if X1 shading is ON"),
    $AU$87&lt;&gt;"x", NA(),
    FALSE, N("Check if case is 'LEFT' and x axis value less than z score"),
    AND($AF$106 = "LEFT", $AS190 &lt; IF($AJ$106="", 0, $AJ$106)), $AT190,
    FALSE, N("Check if case is 'RIGHT' and x axis value greater than z score"),
    AND($AF$106 = "RIGHT", $AS190 &gt; IF($AJ$106="", 0, $AJ$106)), $AT190,
    FALSE, N("Check if case is 'TWO' and both directions"),
    AND(
        $AF$106 = "TWO",
        OR($AS190 &lt; -ABS($AJ$106), $AS190 &gt; ABS($AJ$107))
    ), $AT190,
    FALSE, N("Default case: Return NA()"),
    TRUE, NA()
)</f>
        <v>#N/A</v>
      </c>
      <c r="AV190" s="78" t="e" cm="1">
        <f t="array" ref="AV190">_xlfn.IFS(
    FALSE, N("Check if X1 shading is ON"),
    $AU$87&lt;&gt;"x", NA(),
    FALSE, N("Check if case is 'LEFT' and x axis value less than z score"),
    AND($AF$107 = "LEFT", $AS190 &lt; IF($AJ$107="", 0, $AJ$107)), $AT190,
    FALSE, N("Check if case is 'RIGHT' and x axis value greater than z score"),
    AND($AF$107 = "RIGHT", $AS190 &gt; IF($AJ$107="", 0, $AJ$107)), $AT190,
    FALSE, N("Default case: Return NA()"),
    TRUE, NA()
)</f>
        <v>#N/A</v>
      </c>
      <c r="AW190" s="78" t="e" cm="1">
        <f t="array" ref="AW190">_xlfn.IFS(
    FALSE, N("Check if X1 shading is ON"),
    $AW$87&lt;&gt;"x", NA(),
    FALSE, N("Check if case is 'LEFT' and x axis value less than z score"),
    AND($AF$110 = "LEFT", $AS190 &lt; IF($AJ$110="", 0, $AJ$110)), $AT190,
    FALSE, N("Check if case is 'RIGHT' and x axis value greater than z score"),
    AND($AF$110 = "RIGHT", $AS190 &gt; IF($AJ$110="", 0, $AJ$110)), $AT190,
    FALSE, N("Check if case is 'TWO' and both directions"),
    AND(
        $AF$110 = "TWO",
        OR($AS190 &lt; -ABS($AJ$110), $AS190 &gt; ABS($AJ$110))
    ), $AT190,
    FALSE, N("Default case: Return NA()"),
    TRUE, NA()
)</f>
        <v>#N/A</v>
      </c>
      <c r="AX190" s="30"/>
      <c r="AY190" s="66">
        <v>-0.66666666666666874</v>
      </c>
      <c r="AZ190" s="66">
        <v>0.22999999999999998</v>
      </c>
      <c r="BA190" s="66">
        <f t="shared" si="56"/>
        <v>0.22999999999999998</v>
      </c>
      <c r="BB190" s="66" t="str">
        <f t="shared" si="57"/>
        <v>x̅</v>
      </c>
      <c r="DA190" s="30"/>
      <c r="DB190" s="26"/>
      <c r="DC190" s="66"/>
      <c r="DD190" s="26">
        <f t="shared" si="67"/>
        <v>0</v>
      </c>
      <c r="DE190" s="26">
        <f t="shared" si="68"/>
        <v>-0.12</v>
      </c>
      <c r="DF190" s="83" t="str">
        <f t="shared" si="70"/>
        <v>80.00</v>
      </c>
      <c r="DG190" s="26"/>
      <c r="DH190" s="30"/>
      <c r="DI190" s="30"/>
      <c r="DJ190" s="30"/>
      <c r="DK190" s="30"/>
      <c r="DL190" s="30"/>
      <c r="DM190" s="30"/>
      <c r="DN190" s="30"/>
      <c r="DO190" s="30"/>
      <c r="DP190" s="30"/>
      <c r="DQ190" s="30"/>
      <c r="DR190" s="38">
        <f t="shared" si="71"/>
        <v>1.1666666666666643</v>
      </c>
      <c r="DS190" s="78">
        <f t="shared" si="69"/>
        <v>0.19877965821092936</v>
      </c>
      <c r="DT190" s="78" t="e" cm="1">
        <f t="array" ref="DT190">_xlfn.IFS(
    FALSE, N("Check if X1 shading is ON"),
    $DT$88&lt;&gt;"x", NA(),
    FALSE, N("Check if case is 'LEFT' and x axis value less than z score"),
    AND($DE$107 = "LEFT", $DR190 &lt; IF($DI$107="", 0, $DI$107)), $DS190,
    FALSE, N("Check if case is 'RIGHT' and x axis value greater than z score"),
    AND($DE$107 = "RIGHT", $DR190 &gt; IF($DI$107="", 0, $DI$107)), $DS190,
    FALSE, N("Check if case is 'TWO' and both directions"),
    AND(
        $DE$107 = "TWO",
        OR($DR190 &lt; -ABS($DI$107), $DR190 &gt; ABS($DI$108))
    ), $DS190,
    FALSE, N("Default case: Return NA()"),
    TRUE, NA()
)</f>
        <v>#N/A</v>
      </c>
      <c r="DU190" s="78" t="e" cm="1">
        <f t="array" ref="DU190">_xlfn.IFS(
    FALSE, N("Check if X1 shading is ON"),
    $DT$88&lt;&gt;"x", NA(),
    FALSE, N("Check if case is 'LEFT' and x axis value less than z score"),
    AND($DE$108 = "LEFT", $DR190 &lt; IF($DI$108="", 0, $DI$108)), $DS190,
    FALSE, N("Check if case is 'RIGHT' and x axis value greater than z score"),
    AND($DE$108 = "RIGHT", $DR190 &gt; IF($DI$108="", 0, $DI$108)), $DS190,
    FALSE, N("Default case: Return NA()"),
    TRUE, NA()
)</f>
        <v>#N/A</v>
      </c>
      <c r="DV190" s="78" t="e" cm="1">
        <f t="array" ref="DV190">_xlfn.IFS(
    FALSE, N("Check if X1 shading is ON"),
    $DV$88&lt;&gt;"x", NA(),
    FALSE, N("Check if case is 'LEFT' and x axis value less than z score"),
    AND($DE$111 = "LEFT", $DR190 &lt; IF($DI$111="", 0, $DI$111)), $DS190,
    FALSE, N("Check if case is 'RIGHT' and x axis value greater than z score"),
    AND($DE$111 = "RIGHT", $DR190 &gt; IF($DI$111="", 0, $DI$111)), $DS190,
    FALSE, N("Check if case is 'TWO' and both directions"),
    AND(
        $DE$111 = "TWO",
        OR($DR190 &lt; -ABS($DI$111), $DR190 &gt; ABS($DI$111))
    ), $DS190,
    FALSE, N("Default case: Return NA()"),
    TRUE, NA()
)</f>
        <v>#N/A</v>
      </c>
      <c r="DW190" s="30"/>
      <c r="DX190" s="66">
        <v>-0.83333333333333526</v>
      </c>
      <c r="DY190" s="66">
        <v>0.22999999999999998</v>
      </c>
      <c r="DZ190" s="66">
        <f t="shared" si="58"/>
        <v>0.22999999999999998</v>
      </c>
      <c r="EA190" s="66" t="str">
        <f t="shared" si="59"/>
        <v>x̅</v>
      </c>
    </row>
    <row r="191" spans="27:131" ht="16" x14ac:dyDescent="0.2">
      <c r="AA191"/>
      <c r="AB191" s="30"/>
      <c r="AC191" s="26"/>
      <c r="AD191" s="66"/>
      <c r="AE191" s="26">
        <f t="shared" si="64"/>
        <v>2</v>
      </c>
      <c r="AF191" s="26">
        <f t="shared" si="65"/>
        <v>-0.12</v>
      </c>
      <c r="AG191" s="83" t="str">
        <f t="shared" si="66"/>
        <v>80.90</v>
      </c>
      <c r="AH191" s="26"/>
      <c r="AI191" s="30"/>
      <c r="AJ191" s="30"/>
      <c r="AK191" s="30"/>
      <c r="AL191" s="30"/>
      <c r="AM191" s="30"/>
      <c r="AN191" s="30"/>
      <c r="AO191" s="30"/>
      <c r="AP191" s="30"/>
      <c r="AQ191" s="30"/>
      <c r="AR191" s="30"/>
      <c r="AS191" s="38">
        <f t="shared" si="43"/>
        <v>1.2499999999999978</v>
      </c>
      <c r="AT191" s="78">
        <f t="shared" si="44"/>
        <v>0.18001293391364212</v>
      </c>
      <c r="AU191" s="78" t="e" cm="1">
        <f t="array" ref="AU191">_xlfn.IFS(
    FALSE, N("Check if X1 shading is ON"),
    $AU$87&lt;&gt;"x", NA(),
    FALSE, N("Check if case is 'LEFT' and x axis value less than z score"),
    AND($AF$106 = "LEFT", $AS191 &lt; IF($AJ$106="", 0, $AJ$106)), $AT191,
    FALSE, N("Check if case is 'RIGHT' and x axis value greater than z score"),
    AND($AF$106 = "RIGHT", $AS191 &gt; IF($AJ$106="", 0, $AJ$106)), $AT191,
    FALSE, N("Check if case is 'TWO' and both directions"),
    AND(
        $AF$106 = "TWO",
        OR($AS191 &lt; -ABS($AJ$106), $AS191 &gt; ABS($AJ$107))
    ), $AT191,
    FALSE, N("Default case: Return NA()"),
    TRUE, NA()
)</f>
        <v>#N/A</v>
      </c>
      <c r="AV191" s="78" t="e" cm="1">
        <f t="array" ref="AV191">_xlfn.IFS(
    FALSE, N("Check if X1 shading is ON"),
    $AU$87&lt;&gt;"x", NA(),
    FALSE, N("Check if case is 'LEFT' and x axis value less than z score"),
    AND($AF$107 = "LEFT", $AS191 &lt; IF($AJ$107="", 0, $AJ$107)), $AT191,
    FALSE, N("Check if case is 'RIGHT' and x axis value greater than z score"),
    AND($AF$107 = "RIGHT", $AS191 &gt; IF($AJ$107="", 0, $AJ$107)), $AT191,
    FALSE, N("Default case: Return NA()"),
    TRUE, NA()
)</f>
        <v>#N/A</v>
      </c>
      <c r="AW191" s="78" t="e" cm="1">
        <f t="array" ref="AW191">_xlfn.IFS(
    FALSE, N("Check if X1 shading is ON"),
    $AW$87&lt;&gt;"x", NA(),
    FALSE, N("Check if case is 'LEFT' and x axis value less than z score"),
    AND($AF$110 = "LEFT", $AS191 &lt; IF($AJ$110="", 0, $AJ$110)), $AT191,
    FALSE, N("Check if case is 'RIGHT' and x axis value greater than z score"),
    AND($AF$110 = "RIGHT", $AS191 &gt; IF($AJ$110="", 0, $AJ$110)), $AT191,
    FALSE, N("Check if case is 'TWO' and both directions"),
    AND(
        $AF$110 = "TWO",
        OR($AS191 &lt; -ABS($AJ$110), $AS191 &gt; ABS($AJ$110))
    ), $AT191,
    FALSE, N("Default case: Return NA()"),
    TRUE, NA()
)</f>
        <v>#N/A</v>
      </c>
      <c r="AX191" s="30"/>
      <c r="AY191" s="66">
        <v>-0.50000000000000222</v>
      </c>
      <c r="AZ191" s="66">
        <v>0.22999999999999998</v>
      </c>
      <c r="BA191" s="66">
        <f t="shared" si="56"/>
        <v>0.22999999999999998</v>
      </c>
      <c r="BB191" s="66" t="str">
        <f t="shared" si="57"/>
        <v>x̅</v>
      </c>
      <c r="DA191" s="30"/>
      <c r="DB191" s="26"/>
      <c r="DC191" s="66"/>
      <c r="DD191" s="26">
        <f t="shared" si="67"/>
        <v>1</v>
      </c>
      <c r="DE191" s="26">
        <f t="shared" si="68"/>
        <v>-0.12</v>
      </c>
      <c r="DF191" s="83" t="str">
        <f t="shared" si="70"/>
        <v>80.45</v>
      </c>
      <c r="DG191" s="26"/>
      <c r="DH191" s="30"/>
      <c r="DI191" s="30"/>
      <c r="DJ191" s="30"/>
      <c r="DK191" s="30"/>
      <c r="DL191" s="30"/>
      <c r="DM191" s="30"/>
      <c r="DN191" s="30"/>
      <c r="DO191" s="30"/>
      <c r="DP191" s="30"/>
      <c r="DQ191" s="30"/>
      <c r="DR191" s="38">
        <f t="shared" si="71"/>
        <v>1.208333333333331</v>
      </c>
      <c r="DS191" s="78">
        <f t="shared" si="69"/>
        <v>0.18930998467871205</v>
      </c>
      <c r="DT191" s="78" t="e" cm="1">
        <f t="array" ref="DT191">_xlfn.IFS(
    FALSE, N("Check if X1 shading is ON"),
    $DT$88&lt;&gt;"x", NA(),
    FALSE, N("Check if case is 'LEFT' and x axis value less than z score"),
    AND($DE$107 = "LEFT", $DR191 &lt; IF($DI$107="", 0, $DI$107)), $DS191,
    FALSE, N("Check if case is 'RIGHT' and x axis value greater than z score"),
    AND($DE$107 = "RIGHT", $DR191 &gt; IF($DI$107="", 0, $DI$107)), $DS191,
    FALSE, N("Check if case is 'TWO' and both directions"),
    AND(
        $DE$107 = "TWO",
        OR($DR191 &lt; -ABS($DI$107), $DR191 &gt; ABS($DI$108))
    ), $DS191,
    FALSE, N("Default case: Return NA()"),
    TRUE, NA()
)</f>
        <v>#N/A</v>
      </c>
      <c r="DU191" s="78" t="e" cm="1">
        <f t="array" ref="DU191">_xlfn.IFS(
    FALSE, N("Check if X1 shading is ON"),
    $DT$88&lt;&gt;"x", NA(),
    FALSE, N("Check if case is 'LEFT' and x axis value less than z score"),
    AND($DE$108 = "LEFT", $DR191 &lt; IF($DI$108="", 0, $DI$108)), $DS191,
    FALSE, N("Check if case is 'RIGHT' and x axis value greater than z score"),
    AND($DE$108 = "RIGHT", $DR191 &gt; IF($DI$108="", 0, $DI$108)), $DS191,
    FALSE, N("Default case: Return NA()"),
    TRUE, NA()
)</f>
        <v>#N/A</v>
      </c>
      <c r="DV191" s="78" t="e" cm="1">
        <f t="array" ref="DV191">_xlfn.IFS(
    FALSE, N("Check if X1 shading is ON"),
    $DV$88&lt;&gt;"x", NA(),
    FALSE, N("Check if case is 'LEFT' and x axis value less than z score"),
    AND($DE$111 = "LEFT", $DR191 &lt; IF($DI$111="", 0, $DI$111)), $DS191,
    FALSE, N("Check if case is 'RIGHT' and x axis value greater than z score"),
    AND($DE$111 = "RIGHT", $DR191 &gt; IF($DI$111="", 0, $DI$111)), $DS191,
    FALSE, N("Check if case is 'TWO' and both directions"),
    AND(
        $DE$111 = "TWO",
        OR($DR191 &lt; -ABS($DI$111), $DR191 &gt; ABS($DI$111))
    ), $DS191,
    FALSE, N("Default case: Return NA()"),
    TRUE, NA()
)</f>
        <v>#N/A</v>
      </c>
      <c r="DW191" s="30"/>
      <c r="DX191" s="66">
        <v>-0.66666666666666874</v>
      </c>
      <c r="DY191" s="66">
        <v>0.22999999999999998</v>
      </c>
      <c r="DZ191" s="66">
        <f t="shared" si="58"/>
        <v>0.22999999999999998</v>
      </c>
      <c r="EA191" s="66" t="str">
        <f t="shared" si="59"/>
        <v>x̅</v>
      </c>
    </row>
    <row r="192" spans="27:131" ht="16" x14ac:dyDescent="0.2">
      <c r="AA192"/>
      <c r="AB192" s="30"/>
      <c r="AC192" s="26"/>
      <c r="AD192" s="66"/>
      <c r="AE192" s="26">
        <f t="shared" si="64"/>
        <v>3</v>
      </c>
      <c r="AF192" s="26">
        <f t="shared" si="65"/>
        <v>-0.12</v>
      </c>
      <c r="AG192" s="83" t="str">
        <f t="shared" si="66"/>
        <v>81.34</v>
      </c>
      <c r="AH192" s="26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8">
        <f t="shared" si="43"/>
        <v>1.2916666666666645</v>
      </c>
      <c r="AT192" s="78">
        <f t="shared" si="44"/>
        <v>0.17091079016835131</v>
      </c>
      <c r="AU192" s="78" t="e" cm="1">
        <f t="array" ref="AU192">_xlfn.IFS(
    FALSE, N("Check if X1 shading is ON"),
    $AU$87&lt;&gt;"x", NA(),
    FALSE, N("Check if case is 'LEFT' and x axis value less than z score"),
    AND($AF$106 = "LEFT", $AS192 &lt; IF($AJ$106="", 0, $AJ$106)), $AT192,
    FALSE, N("Check if case is 'RIGHT' and x axis value greater than z score"),
    AND($AF$106 = "RIGHT", $AS192 &gt; IF($AJ$106="", 0, $AJ$106)), $AT192,
    FALSE, N("Check if case is 'TWO' and both directions"),
    AND(
        $AF$106 = "TWO",
        OR($AS192 &lt; -ABS($AJ$106), $AS192 &gt; ABS($AJ$107))
    ), $AT192,
    FALSE, N("Default case: Return NA()"),
    TRUE, NA()
)</f>
        <v>#N/A</v>
      </c>
      <c r="AV192" s="78" t="e" cm="1">
        <f t="array" ref="AV192">_xlfn.IFS(
    FALSE, N("Check if X1 shading is ON"),
    $AU$87&lt;&gt;"x", NA(),
    FALSE, N("Check if case is 'LEFT' and x axis value less than z score"),
    AND($AF$107 = "LEFT", $AS192 &lt; IF($AJ$107="", 0, $AJ$107)), $AT192,
    FALSE, N("Check if case is 'RIGHT' and x axis value greater than z score"),
    AND($AF$107 = "RIGHT", $AS192 &gt; IF($AJ$107="", 0, $AJ$107)), $AT192,
    FALSE, N("Default case: Return NA()"),
    TRUE, NA()
)</f>
        <v>#N/A</v>
      </c>
      <c r="AW192" s="78" t="e" cm="1">
        <f t="array" ref="AW192">_xlfn.IFS(
    FALSE, N("Check if X1 shading is ON"),
    $AW$87&lt;&gt;"x", NA(),
    FALSE, N("Check if case is 'LEFT' and x axis value less than z score"),
    AND($AF$110 = "LEFT", $AS192 &lt; IF($AJ$110="", 0, $AJ$110)), $AT192,
    FALSE, N("Check if case is 'RIGHT' and x axis value greater than z score"),
    AND($AF$110 = "RIGHT", $AS192 &gt; IF($AJ$110="", 0, $AJ$110)), $AT192,
    FALSE, N("Check if case is 'TWO' and both directions"),
    AND(
        $AF$110 = "TWO",
        OR($AS192 &lt; -ABS($AJ$110), $AS192 &gt; ABS($AJ$110))
    ), $AT192,
    FALSE, N("Default case: Return NA()"),
    TRUE, NA()
)</f>
        <v>#N/A</v>
      </c>
      <c r="AX192" s="30"/>
      <c r="AY192" s="66">
        <v>-0.33333333333333548</v>
      </c>
      <c r="AZ192" s="66">
        <v>0.22999999999999998</v>
      </c>
      <c r="BA192" s="66">
        <f t="shared" si="56"/>
        <v>0.22999999999999998</v>
      </c>
      <c r="BB192" s="66" t="str">
        <f t="shared" si="57"/>
        <v>x̅</v>
      </c>
      <c r="DA192" s="30"/>
      <c r="DB192" s="26"/>
      <c r="DC192" s="66"/>
      <c r="DD192" s="26">
        <f t="shared" si="67"/>
        <v>2</v>
      </c>
      <c r="DE192" s="26">
        <f t="shared" si="68"/>
        <v>-0.12</v>
      </c>
      <c r="DF192" s="83" t="str">
        <f t="shared" si="70"/>
        <v>80.90</v>
      </c>
      <c r="DG192" s="26"/>
      <c r="DH192" s="30"/>
      <c r="DI192" s="30"/>
      <c r="DJ192" s="30"/>
      <c r="DK192" s="30"/>
      <c r="DL192" s="30"/>
      <c r="DM192" s="30"/>
      <c r="DN192" s="30"/>
      <c r="DO192" s="30"/>
      <c r="DP192" s="30"/>
      <c r="DQ192" s="30"/>
      <c r="DR192" s="38">
        <f t="shared" si="71"/>
        <v>1.2499999999999978</v>
      </c>
      <c r="DS192" s="78">
        <f t="shared" si="69"/>
        <v>0.18001293391364212</v>
      </c>
      <c r="DT192" s="78" t="e" cm="1">
        <f t="array" ref="DT192">_xlfn.IFS(
    FALSE, N("Check if X1 shading is ON"),
    $DT$88&lt;&gt;"x", NA(),
    FALSE, N("Check if case is 'LEFT' and x axis value less than z score"),
    AND($DE$107 = "LEFT", $DR192 &lt; IF($DI$107="", 0, $DI$107)), $DS192,
    FALSE, N("Check if case is 'RIGHT' and x axis value greater than z score"),
    AND($DE$107 = "RIGHT", $DR192 &gt; IF($DI$107="", 0, $DI$107)), $DS192,
    FALSE, N("Check if case is 'TWO' and both directions"),
    AND(
        $DE$107 = "TWO",
        OR($DR192 &lt; -ABS($DI$107), $DR192 &gt; ABS($DI$108))
    ), $DS192,
    FALSE, N("Default case: Return NA()"),
    TRUE, NA()
)</f>
        <v>#N/A</v>
      </c>
      <c r="DU192" s="78" t="e" cm="1">
        <f t="array" ref="DU192">_xlfn.IFS(
    FALSE, N("Check if X1 shading is ON"),
    $DT$88&lt;&gt;"x", NA(),
    FALSE, N("Check if case is 'LEFT' and x axis value less than z score"),
    AND($DE$108 = "LEFT", $DR192 &lt; IF($DI$108="", 0, $DI$108)), $DS192,
    FALSE, N("Check if case is 'RIGHT' and x axis value greater than z score"),
    AND($DE$108 = "RIGHT", $DR192 &gt; IF($DI$108="", 0, $DI$108)), $DS192,
    FALSE, N("Default case: Return NA()"),
    TRUE, NA()
)</f>
        <v>#N/A</v>
      </c>
      <c r="DV192" s="78" t="e" cm="1">
        <f t="array" ref="DV192">_xlfn.IFS(
    FALSE, N("Check if X1 shading is ON"),
    $DV$88&lt;&gt;"x", NA(),
    FALSE, N("Check if case is 'LEFT' and x axis value less than z score"),
    AND($DE$111 = "LEFT", $DR192 &lt; IF($DI$111="", 0, $DI$111)), $DS192,
    FALSE, N("Check if case is 'RIGHT' and x axis value greater than z score"),
    AND($DE$111 = "RIGHT", $DR192 &gt; IF($DI$111="", 0, $DI$111)), $DS192,
    FALSE, N("Check if case is 'TWO' and both directions"),
    AND(
        $DE$111 = "TWO",
        OR($DR192 &lt; -ABS($DI$111), $DR192 &gt; ABS($DI$111))
    ), $DS192,
    FALSE, N("Default case: Return NA()"),
    TRUE, NA()
)</f>
        <v>#N/A</v>
      </c>
      <c r="DW192" s="30"/>
      <c r="DX192" s="66">
        <v>-0.50000000000000222</v>
      </c>
      <c r="DY192" s="66">
        <v>0.22999999999999998</v>
      </c>
      <c r="DZ192" s="66">
        <f t="shared" si="58"/>
        <v>0.22999999999999998</v>
      </c>
      <c r="EA192" s="66" t="str">
        <f t="shared" si="59"/>
        <v>x̅</v>
      </c>
    </row>
    <row r="193" spans="27:131" ht="16" x14ac:dyDescent="0.2">
      <c r="AA193"/>
      <c r="AB193" s="30"/>
      <c r="AC193" s="26"/>
      <c r="AD193" s="66"/>
      <c r="AE193" s="66"/>
      <c r="AF193" s="26"/>
      <c r="AG193" s="26"/>
      <c r="AH193" s="26"/>
      <c r="AI193" s="30"/>
      <c r="AJ193" s="30"/>
      <c r="AK193" s="30"/>
      <c r="AL193" s="30"/>
      <c r="AM193" s="30"/>
      <c r="AN193" s="30"/>
      <c r="AO193" s="30"/>
      <c r="AP193" s="30"/>
      <c r="AQ193" s="30"/>
      <c r="AR193" s="30"/>
      <c r="AS193" s="38">
        <f t="shared" si="43"/>
        <v>1.3333333333333313</v>
      </c>
      <c r="AT193" s="78">
        <f t="shared" si="44"/>
        <v>0.16202348261549163</v>
      </c>
      <c r="AU193" s="78" t="e" cm="1">
        <f t="array" ref="AU193">_xlfn.IFS(
    FALSE, N("Check if X1 shading is ON"),
    $AU$87&lt;&gt;"x", NA(),
    FALSE, N("Check if case is 'LEFT' and x axis value less than z score"),
    AND($AF$106 = "LEFT", $AS193 &lt; IF($AJ$106="", 0, $AJ$106)), $AT193,
    FALSE, N("Check if case is 'RIGHT' and x axis value greater than z score"),
    AND($AF$106 = "RIGHT", $AS193 &gt; IF($AJ$106="", 0, $AJ$106)), $AT193,
    FALSE, N("Check if case is 'TWO' and both directions"),
    AND(
        $AF$106 = "TWO",
        OR($AS193 &lt; -ABS($AJ$106), $AS193 &gt; ABS($AJ$107))
    ), $AT193,
    FALSE, N("Default case: Return NA()"),
    TRUE, NA()
)</f>
        <v>#N/A</v>
      </c>
      <c r="AV193" s="78" t="e" cm="1">
        <f t="array" ref="AV193">_xlfn.IFS(
    FALSE, N("Check if X1 shading is ON"),
    $AU$87&lt;&gt;"x", NA(),
    FALSE, N("Check if case is 'LEFT' and x axis value less than z score"),
    AND($AF$107 = "LEFT", $AS193 &lt; IF($AJ$107="", 0, $AJ$107)), $AT193,
    FALSE, N("Check if case is 'RIGHT' and x axis value greater than z score"),
    AND($AF$107 = "RIGHT", $AS193 &gt; IF($AJ$107="", 0, $AJ$107)), $AT193,
    FALSE, N("Default case: Return NA()"),
    TRUE, NA()
)</f>
        <v>#N/A</v>
      </c>
      <c r="AW193" s="78" t="e" cm="1">
        <f t="array" ref="AW193">_xlfn.IFS(
    FALSE, N("Check if X1 shading is ON"),
    $AW$87&lt;&gt;"x", NA(),
    FALSE, N("Check if case is 'LEFT' and x axis value less than z score"),
    AND($AF$110 = "LEFT", $AS193 &lt; IF($AJ$110="", 0, $AJ$110)), $AT193,
    FALSE, N("Check if case is 'RIGHT' and x axis value greater than z score"),
    AND($AF$110 = "RIGHT", $AS193 &gt; IF($AJ$110="", 0, $AJ$110)), $AT193,
    FALSE, N("Check if case is 'TWO' and both directions"),
    AND(
        $AF$110 = "TWO",
        OR($AS193 &lt; -ABS($AJ$110), $AS193 &gt; ABS($AJ$110))
    ), $AT193,
    FALSE, N("Default case: Return NA()"),
    TRUE, NA()
)</f>
        <v>#N/A</v>
      </c>
      <c r="AX193" s="30"/>
      <c r="AY193" s="66">
        <v>-0.16666666666666879</v>
      </c>
      <c r="AZ193" s="66">
        <v>0.22999999999999998</v>
      </c>
      <c r="BA193" s="66">
        <f t="shared" si="56"/>
        <v>0.22999999999999998</v>
      </c>
      <c r="BB193" s="66" t="str">
        <f t="shared" si="57"/>
        <v>x̅</v>
      </c>
      <c r="DA193" s="30"/>
      <c r="DB193" s="26"/>
      <c r="DC193" s="66"/>
      <c r="DD193" s="26">
        <f t="shared" si="67"/>
        <v>3</v>
      </c>
      <c r="DE193" s="26">
        <f t="shared" si="68"/>
        <v>-0.12</v>
      </c>
      <c r="DF193" s="83" t="str">
        <f t="shared" si="70"/>
        <v>81.34</v>
      </c>
      <c r="DG193" s="26"/>
      <c r="DH193" s="30"/>
      <c r="DI193" s="30"/>
      <c r="DJ193" s="30"/>
      <c r="DK193" s="30"/>
      <c r="DL193" s="30"/>
      <c r="DM193" s="30"/>
      <c r="DN193" s="30"/>
      <c r="DO193" s="30"/>
      <c r="DP193" s="30"/>
      <c r="DQ193" s="30"/>
      <c r="DR193" s="38">
        <f t="shared" si="71"/>
        <v>1.2916666666666645</v>
      </c>
      <c r="DS193" s="78">
        <f t="shared" si="69"/>
        <v>0.17091079016835131</v>
      </c>
      <c r="DT193" s="78" t="e" cm="1">
        <f t="array" ref="DT193">_xlfn.IFS(
    FALSE, N("Check if X1 shading is ON"),
    $DT$88&lt;&gt;"x", NA(),
    FALSE, N("Check if case is 'LEFT' and x axis value less than z score"),
    AND($DE$107 = "LEFT", $DR193 &lt; IF($DI$107="", 0, $DI$107)), $DS193,
    FALSE, N("Check if case is 'RIGHT' and x axis value greater than z score"),
    AND($DE$107 = "RIGHT", $DR193 &gt; IF($DI$107="", 0, $DI$107)), $DS193,
    FALSE, N("Check if case is 'TWO' and both directions"),
    AND(
        $DE$107 = "TWO",
        OR($DR193 &lt; -ABS($DI$107), $DR193 &gt; ABS($DI$108))
    ), $DS193,
    FALSE, N("Default case: Return NA()"),
    TRUE, NA()
)</f>
        <v>#N/A</v>
      </c>
      <c r="DU193" s="78" t="e" cm="1">
        <f t="array" ref="DU193">_xlfn.IFS(
    FALSE, N("Check if X1 shading is ON"),
    $DT$88&lt;&gt;"x", NA(),
    FALSE, N("Check if case is 'LEFT' and x axis value less than z score"),
    AND($DE$108 = "LEFT", $DR193 &lt; IF($DI$108="", 0, $DI$108)), $DS193,
    FALSE, N("Check if case is 'RIGHT' and x axis value greater than z score"),
    AND($DE$108 = "RIGHT", $DR193 &gt; IF($DI$108="", 0, $DI$108)), $DS193,
    FALSE, N("Default case: Return NA()"),
    TRUE, NA()
)</f>
        <v>#N/A</v>
      </c>
      <c r="DV193" s="78" t="e" cm="1">
        <f t="array" ref="DV193">_xlfn.IFS(
    FALSE, N("Check if X1 shading is ON"),
    $DV$88&lt;&gt;"x", NA(),
    FALSE, N("Check if case is 'LEFT' and x axis value less than z score"),
    AND($DE$111 = "LEFT", $DR193 &lt; IF($DI$111="", 0, $DI$111)), $DS193,
    FALSE, N("Check if case is 'RIGHT' and x axis value greater than z score"),
    AND($DE$111 = "RIGHT", $DR193 &gt; IF($DI$111="", 0, $DI$111)), $DS193,
    FALSE, N("Check if case is 'TWO' and both directions"),
    AND(
        $DE$111 = "TWO",
        OR($DR193 &lt; -ABS($DI$111), $DR193 &gt; ABS($DI$111))
    ), $DS193,
    FALSE, N("Default case: Return NA()"),
    TRUE, NA()
)</f>
        <v>#N/A</v>
      </c>
      <c r="DW193" s="30"/>
      <c r="DX193" s="66">
        <v>-0.33333333333333548</v>
      </c>
      <c r="DY193" s="66">
        <v>0.22999999999999998</v>
      </c>
      <c r="DZ193" s="66">
        <f t="shared" si="58"/>
        <v>0.22999999999999998</v>
      </c>
      <c r="EA193" s="66" t="str">
        <f t="shared" si="59"/>
        <v>x̅</v>
      </c>
    </row>
    <row r="194" spans="27:131" ht="19" x14ac:dyDescent="0.25">
      <c r="AA194"/>
      <c r="AB194" s="30"/>
      <c r="AC194" s="77" t="s">
        <v>89</v>
      </c>
      <c r="AD194" s="66"/>
      <c r="AE194" s="70" t="str">
        <f>$AH$105</f>
        <v>SE = σ̂(x̅)</v>
      </c>
      <c r="AF194" s="38">
        <f>AH106</f>
        <v>0.44824049374179142</v>
      </c>
      <c r="AG194" s="26"/>
      <c r="AH194" s="26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8">
        <f t="shared" si="43"/>
        <v>1.374999999999998</v>
      </c>
      <c r="AT194" s="78">
        <f t="shared" si="44"/>
        <v>0.15336859085580357</v>
      </c>
      <c r="AU194" s="78" t="e" cm="1">
        <f t="array" ref="AU194">_xlfn.IFS(
    FALSE, N("Check if X1 shading is ON"),
    $AU$87&lt;&gt;"x", NA(),
    FALSE, N("Check if case is 'LEFT' and x axis value less than z score"),
    AND($AF$106 = "LEFT", $AS194 &lt; IF($AJ$106="", 0, $AJ$106)), $AT194,
    FALSE, N("Check if case is 'RIGHT' and x axis value greater than z score"),
    AND($AF$106 = "RIGHT", $AS194 &gt; IF($AJ$106="", 0, $AJ$106)), $AT194,
    FALSE, N("Check if case is 'TWO' and both directions"),
    AND(
        $AF$106 = "TWO",
        OR($AS194 &lt; -ABS($AJ$106), $AS194 &gt; ABS($AJ$107))
    ), $AT194,
    FALSE, N("Default case: Return NA()"),
    TRUE, NA()
)</f>
        <v>#N/A</v>
      </c>
      <c r="AV194" s="78" t="e" cm="1">
        <f t="array" ref="AV194">_xlfn.IFS(
    FALSE, N("Check if X1 shading is ON"),
    $AU$87&lt;&gt;"x", NA(),
    FALSE, N("Check if case is 'LEFT' and x axis value less than z score"),
    AND($AF$107 = "LEFT", $AS194 &lt; IF($AJ$107="", 0, $AJ$107)), $AT194,
    FALSE, N("Check if case is 'RIGHT' and x axis value greater than z score"),
    AND($AF$107 = "RIGHT", $AS194 &gt; IF($AJ$107="", 0, $AJ$107)), $AT194,
    FALSE, N("Default case: Return NA()"),
    TRUE, NA()
)</f>
        <v>#N/A</v>
      </c>
      <c r="AW194" s="78" t="e" cm="1">
        <f t="array" ref="AW194">_xlfn.IFS(
    FALSE, N("Check if X1 shading is ON"),
    $AW$87&lt;&gt;"x", NA(),
    FALSE, N("Check if case is 'LEFT' and x axis value less than z score"),
    AND($AF$110 = "LEFT", $AS194 &lt; IF($AJ$110="", 0, $AJ$110)), $AT194,
    FALSE, N("Check if case is 'RIGHT' and x axis value greater than z score"),
    AND($AF$110 = "RIGHT", $AS194 &gt; IF($AJ$110="", 0, $AJ$110)), $AT194,
    FALSE, N("Check if case is 'TWO' and both directions"),
    AND(
        $AF$110 = "TWO",
        OR($AS194 &lt; -ABS($AJ$110), $AS194 &gt; ABS($AJ$110))
    ), $AT194,
    FALSE, N("Default case: Return NA()"),
    TRUE, NA()
)</f>
        <v>#N/A</v>
      </c>
      <c r="AX194" s="30"/>
      <c r="AY194" s="66">
        <v>0.16666666666666449</v>
      </c>
      <c r="AZ194" s="66">
        <v>0.22999999999999998</v>
      </c>
      <c r="BA194" s="66">
        <f t="shared" si="56"/>
        <v>0.22999999999999998</v>
      </c>
      <c r="BB194" s="66" t="str">
        <f t="shared" si="57"/>
        <v>x̅</v>
      </c>
      <c r="DA194" s="30"/>
      <c r="DB194" s="26"/>
      <c r="DC194" s="66"/>
      <c r="DD194" s="66"/>
      <c r="DE194" s="26"/>
      <c r="DF194" s="26"/>
      <c r="DG194" s="26"/>
      <c r="DH194" s="30"/>
      <c r="DI194" s="30"/>
      <c r="DJ194" s="30"/>
      <c r="DK194" s="30"/>
      <c r="DL194" s="30"/>
      <c r="DM194" s="30"/>
      <c r="DN194" s="30"/>
      <c r="DO194" s="30"/>
      <c r="DP194" s="30"/>
      <c r="DQ194" s="30"/>
      <c r="DR194" s="38">
        <f t="shared" si="71"/>
        <v>1.3333333333333313</v>
      </c>
      <c r="DS194" s="78">
        <f t="shared" si="69"/>
        <v>0.16202348261549163</v>
      </c>
      <c r="DT194" s="78" t="e" cm="1">
        <f t="array" ref="DT194">_xlfn.IFS(
    FALSE, N("Check if X1 shading is ON"),
    $DT$88&lt;&gt;"x", NA(),
    FALSE, N("Check if case is 'LEFT' and x axis value less than z score"),
    AND($DE$107 = "LEFT", $DR194 &lt; IF($DI$107="", 0, $DI$107)), $DS194,
    FALSE, N("Check if case is 'RIGHT' and x axis value greater than z score"),
    AND($DE$107 = "RIGHT", $DR194 &gt; IF($DI$107="", 0, $DI$107)), $DS194,
    FALSE, N("Check if case is 'TWO' and both directions"),
    AND(
        $DE$107 = "TWO",
        OR($DR194 &lt; -ABS($DI$107), $DR194 &gt; ABS($DI$108))
    ), $DS194,
    FALSE, N("Default case: Return NA()"),
    TRUE, NA()
)</f>
        <v>#N/A</v>
      </c>
      <c r="DU194" s="78" t="e" cm="1">
        <f t="array" ref="DU194">_xlfn.IFS(
    FALSE, N("Check if X1 shading is ON"),
    $DT$88&lt;&gt;"x", NA(),
    FALSE, N("Check if case is 'LEFT' and x axis value less than z score"),
    AND($DE$108 = "LEFT", $DR194 &lt; IF($DI$108="", 0, $DI$108)), $DS194,
    FALSE, N("Check if case is 'RIGHT' and x axis value greater than z score"),
    AND($DE$108 = "RIGHT", $DR194 &gt; IF($DI$108="", 0, $DI$108)), $DS194,
    FALSE, N("Default case: Return NA()"),
    TRUE, NA()
)</f>
        <v>#N/A</v>
      </c>
      <c r="DV194" s="78" t="e" cm="1">
        <f t="array" ref="DV194">_xlfn.IFS(
    FALSE, N("Check if X1 shading is ON"),
    $DV$88&lt;&gt;"x", NA(),
    FALSE, N("Check if case is 'LEFT' and x axis value less than z score"),
    AND($DE$111 = "LEFT", $DR194 &lt; IF($DI$111="", 0, $DI$111)), $DS194,
    FALSE, N("Check if case is 'RIGHT' and x axis value greater than z score"),
    AND($DE$111 = "RIGHT", $DR194 &gt; IF($DI$111="", 0, $DI$111)), $DS194,
    FALSE, N("Check if case is 'TWO' and both directions"),
    AND(
        $DE$111 = "TWO",
        OR($DR194 &lt; -ABS($DI$111), $DR194 &gt; ABS($DI$111))
    ), $DS194,
    FALSE, N("Default case: Return NA()"),
    TRUE, NA()
)</f>
        <v>#N/A</v>
      </c>
      <c r="DW194" s="30"/>
      <c r="DX194" s="66">
        <v>-0.16666666666666879</v>
      </c>
      <c r="DY194" s="66">
        <v>0.22999999999999998</v>
      </c>
      <c r="DZ194" s="66">
        <f t="shared" si="58"/>
        <v>0.22999999999999998</v>
      </c>
      <c r="EA194" s="66" t="str">
        <f t="shared" si="59"/>
        <v>x̅</v>
      </c>
    </row>
    <row r="195" spans="27:131" ht="19" x14ac:dyDescent="0.25">
      <c r="AA195"/>
      <c r="AB195" s="30"/>
      <c r="AC195" s="35" t="s">
        <v>40</v>
      </c>
      <c r="AD195" s="70" t="s">
        <v>41</v>
      </c>
      <c r="AE195" s="64" t="str">
        <f>LEFT(AC194,6)&amp;" "&amp;$AD$106&amp;" axis"</f>
        <v>X1 std T x̅ axis</v>
      </c>
      <c r="AF195" s="64" t="str">
        <f>$AD$106&amp;" stdev y"</f>
        <v>T x̅ stdev y</v>
      </c>
      <c r="AG195" s="66"/>
      <c r="AH195" s="66"/>
      <c r="AI195" s="64" t="str">
        <f>$AD$106&amp;" stdev labels"</f>
        <v>T x̅ stdev labels</v>
      </c>
      <c r="AJ195" s="8"/>
      <c r="AK195" s="30"/>
      <c r="AL195" s="30"/>
      <c r="AM195" s="30"/>
      <c r="AN195" s="30"/>
      <c r="AO195" s="30"/>
      <c r="AP195" s="30"/>
      <c r="AQ195" s="30"/>
      <c r="AR195" s="30"/>
      <c r="AS195" s="38">
        <f t="shared" si="43"/>
        <v>1.4166666666666647</v>
      </c>
      <c r="AT195" s="78">
        <f t="shared" si="44"/>
        <v>0.14496137184954991</v>
      </c>
      <c r="AU195" s="78" t="e" cm="1">
        <f t="array" ref="AU195">_xlfn.IFS(
    FALSE, N("Check if X1 shading is ON"),
    $AU$87&lt;&gt;"x", NA(),
    FALSE, N("Check if case is 'LEFT' and x axis value less than z score"),
    AND($AF$106 = "LEFT", $AS195 &lt; IF($AJ$106="", 0, $AJ$106)), $AT195,
    FALSE, N("Check if case is 'RIGHT' and x axis value greater than z score"),
    AND($AF$106 = "RIGHT", $AS195 &gt; IF($AJ$106="", 0, $AJ$106)), $AT195,
    FALSE, N("Check if case is 'TWO' and both directions"),
    AND(
        $AF$106 = "TWO",
        OR($AS195 &lt; -ABS($AJ$106), $AS195 &gt; ABS($AJ$107))
    ), $AT195,
    FALSE, N("Default case: Return NA()"),
    TRUE, NA()
)</f>
        <v>#N/A</v>
      </c>
      <c r="AV195" s="78" t="e" cm="1">
        <f t="array" ref="AV195">_xlfn.IFS(
    FALSE, N("Check if X1 shading is ON"),
    $AU$87&lt;&gt;"x", NA(),
    FALSE, N("Check if case is 'LEFT' and x axis value less than z score"),
    AND($AF$107 = "LEFT", $AS195 &lt; IF($AJ$107="", 0, $AJ$107)), $AT195,
    FALSE, N("Check if case is 'RIGHT' and x axis value greater than z score"),
    AND($AF$107 = "RIGHT", $AS195 &gt; IF($AJ$107="", 0, $AJ$107)), $AT195,
    FALSE, N("Default case: Return NA()"),
    TRUE, NA()
)</f>
        <v>#N/A</v>
      </c>
      <c r="AW195" s="78" t="e" cm="1">
        <f t="array" ref="AW195">_xlfn.IFS(
    FALSE, N("Check if X1 shading is ON"),
    $AW$87&lt;&gt;"x", NA(),
    FALSE, N("Check if case is 'LEFT' and x axis value less than z score"),
    AND($AF$110 = "LEFT", $AS195 &lt; IF($AJ$110="", 0, $AJ$110)), $AT195,
    FALSE, N("Check if case is 'RIGHT' and x axis value greater than z score"),
    AND($AF$110 = "RIGHT", $AS195 &gt; IF($AJ$110="", 0, $AJ$110)), $AT195,
    FALSE, N("Check if case is 'TWO' and both directions"),
    AND(
        $AF$110 = "TWO",
        OR($AS195 &lt; -ABS($AJ$110), $AS195 &gt; ABS($AJ$110))
    ), $AT195,
    FALSE, N("Default case: Return NA()"),
    TRUE, NA()
)</f>
        <v>#N/A</v>
      </c>
      <c r="AX195" s="30"/>
      <c r="AY195" s="66">
        <v>0.33333333333333115</v>
      </c>
      <c r="AZ195" s="66">
        <v>0.22999999999999998</v>
      </c>
      <c r="BA195" s="66">
        <f t="shared" si="56"/>
        <v>0.22999999999999998</v>
      </c>
      <c r="BB195" s="66" t="str">
        <f t="shared" si="57"/>
        <v>x̅</v>
      </c>
      <c r="DA195" s="30"/>
      <c r="DB195" s="77" t="s">
        <v>89</v>
      </c>
      <c r="DC195" s="66"/>
      <c r="DD195" s="70" t="str">
        <f>$DG$106</f>
        <v>SE = σ̂(x̅)</v>
      </c>
      <c r="DE195" s="38">
        <f>DG107</f>
        <v>0.44824049374179142</v>
      </c>
      <c r="DF195" s="26"/>
      <c r="DG195" s="26"/>
      <c r="DH195" s="30"/>
      <c r="DI195" s="30"/>
      <c r="DJ195" s="30"/>
      <c r="DK195" s="30"/>
      <c r="DL195" s="30"/>
      <c r="DM195" s="30"/>
      <c r="DN195" s="30"/>
      <c r="DO195" s="30"/>
      <c r="DP195" s="30"/>
      <c r="DQ195" s="30"/>
      <c r="DR195" s="38">
        <f t="shared" si="71"/>
        <v>1.374999999999998</v>
      </c>
      <c r="DS195" s="78">
        <f t="shared" si="69"/>
        <v>0.15336859085580357</v>
      </c>
      <c r="DT195" s="78" t="e" cm="1">
        <f t="array" ref="DT195">_xlfn.IFS(
    FALSE, N("Check if X1 shading is ON"),
    $DT$88&lt;&gt;"x", NA(),
    FALSE, N("Check if case is 'LEFT' and x axis value less than z score"),
    AND($DE$107 = "LEFT", $DR195 &lt; IF($DI$107="", 0, $DI$107)), $DS195,
    FALSE, N("Check if case is 'RIGHT' and x axis value greater than z score"),
    AND($DE$107 = "RIGHT", $DR195 &gt; IF($DI$107="", 0, $DI$107)), $DS195,
    FALSE, N("Check if case is 'TWO' and both directions"),
    AND(
        $DE$107 = "TWO",
        OR($DR195 &lt; -ABS($DI$107), $DR195 &gt; ABS($DI$108))
    ), $DS195,
    FALSE, N("Default case: Return NA()"),
    TRUE, NA()
)</f>
        <v>#N/A</v>
      </c>
      <c r="DU195" s="78" t="e" cm="1">
        <f t="array" ref="DU195">_xlfn.IFS(
    FALSE, N("Check if X1 shading is ON"),
    $DT$88&lt;&gt;"x", NA(),
    FALSE, N("Check if case is 'LEFT' and x axis value less than z score"),
    AND($DE$108 = "LEFT", $DR195 &lt; IF($DI$108="", 0, $DI$108)), $DS195,
    FALSE, N("Check if case is 'RIGHT' and x axis value greater than z score"),
    AND($DE$108 = "RIGHT", $DR195 &gt; IF($DI$108="", 0, $DI$108)), $DS195,
    FALSE, N("Default case: Return NA()"),
    TRUE, NA()
)</f>
        <v>#N/A</v>
      </c>
      <c r="DV195" s="78" t="e" cm="1">
        <f t="array" ref="DV195">_xlfn.IFS(
    FALSE, N("Check if X1 shading is ON"),
    $DV$88&lt;&gt;"x", NA(),
    FALSE, N("Check if case is 'LEFT' and x axis value less than z score"),
    AND($DE$111 = "LEFT", $DR195 &lt; IF($DI$111="", 0, $DI$111)), $DS195,
    FALSE, N("Check if case is 'RIGHT' and x axis value greater than z score"),
    AND($DE$111 = "RIGHT", $DR195 &gt; IF($DI$111="", 0, $DI$111)), $DS195,
    FALSE, N("Check if case is 'TWO' and both directions"),
    AND(
        $DE$111 = "TWO",
        OR($DR195 &lt; -ABS($DI$111), $DR195 &gt; ABS($DI$111))
    ), $DS195,
    FALSE, N("Default case: Return NA()"),
    TRUE, NA()
)</f>
        <v>#N/A</v>
      </c>
      <c r="DW195" s="30"/>
      <c r="DX195" s="66">
        <v>0.16666666666666449</v>
      </c>
      <c r="DY195" s="66">
        <v>0.22999999999999998</v>
      </c>
      <c r="DZ195" s="66">
        <f t="shared" si="58"/>
        <v>0.22999999999999998</v>
      </c>
      <c r="EA195" s="66" t="str">
        <f t="shared" si="59"/>
        <v>x̅</v>
      </c>
    </row>
    <row r="196" spans="27:131" ht="34" x14ac:dyDescent="0.2">
      <c r="AA196"/>
      <c r="AB196" s="30"/>
      <c r="AC196" s="26" t="str">
        <f>AN99</f>
        <v>x</v>
      </c>
      <c r="AD196" s="66">
        <v>-0.09</v>
      </c>
      <c r="AE196" s="26">
        <f>AE153</f>
        <v>-4</v>
      </c>
      <c r="AF196" s="26">
        <f>IF(
    AC196="x",
    AD196,
    NA()
)</f>
        <v>-0.09</v>
      </c>
      <c r="AG196" s="8"/>
      <c r="AH196" s="105">
        <f>AF194</f>
        <v>0.44824049374179142</v>
      </c>
      <c r="AI196" s="83" t="str">
        <f>IF($AH$106 = "", "",
    AE194
)</f>
        <v>SE = σ̂(x̅)</v>
      </c>
      <c r="AJ196" s="8"/>
      <c r="AK196" s="30"/>
      <c r="AL196" s="30"/>
      <c r="AM196" s="30"/>
      <c r="AN196" s="30"/>
      <c r="AO196" s="30"/>
      <c r="AP196" s="30"/>
      <c r="AQ196" s="30"/>
      <c r="AR196" s="30"/>
      <c r="AS196" s="38">
        <f t="shared" si="43"/>
        <v>1.4583333333333315</v>
      </c>
      <c r="AT196" s="78">
        <f t="shared" si="44"/>
        <v>0.13681480642300656</v>
      </c>
      <c r="AU196" s="78" t="e" cm="1">
        <f t="array" ref="AU196">_xlfn.IFS(
    FALSE, N("Check if X1 shading is ON"),
    $AU$87&lt;&gt;"x", NA(),
    FALSE, N("Check if case is 'LEFT' and x axis value less than z score"),
    AND($AF$106 = "LEFT", $AS196 &lt; IF($AJ$106="", 0, $AJ$106)), $AT196,
    FALSE, N("Check if case is 'RIGHT' and x axis value greater than z score"),
    AND($AF$106 = "RIGHT", $AS196 &gt; IF($AJ$106="", 0, $AJ$106)), $AT196,
    FALSE, N("Check if case is 'TWO' and both directions"),
    AND(
        $AF$106 = "TWO",
        OR($AS196 &lt; -ABS($AJ$106), $AS196 &gt; ABS($AJ$107))
    ), $AT196,
    FALSE, N("Default case: Return NA()"),
    TRUE, NA()
)</f>
        <v>#N/A</v>
      </c>
      <c r="AV196" s="78" t="e" cm="1">
        <f t="array" ref="AV196">_xlfn.IFS(
    FALSE, N("Check if X1 shading is ON"),
    $AU$87&lt;&gt;"x", NA(),
    FALSE, N("Check if case is 'LEFT' and x axis value less than z score"),
    AND($AF$107 = "LEFT", $AS196 &lt; IF($AJ$107="", 0, $AJ$107)), $AT196,
    FALSE, N("Check if case is 'RIGHT' and x axis value greater than z score"),
    AND($AF$107 = "RIGHT", $AS196 &gt; IF($AJ$107="", 0, $AJ$107)), $AT196,
    FALSE, N("Default case: Return NA()"),
    TRUE, NA()
)</f>
        <v>#N/A</v>
      </c>
      <c r="AW196" s="78" t="e" cm="1">
        <f t="array" ref="AW196">_xlfn.IFS(
    FALSE, N("Check if X1 shading is ON"),
    $AW$87&lt;&gt;"x", NA(),
    FALSE, N("Check if case is 'LEFT' and x axis value less than z score"),
    AND($AF$110 = "LEFT", $AS196 &lt; IF($AJ$110="", 0, $AJ$110)), $AT196,
    FALSE, N("Check if case is 'RIGHT' and x axis value greater than z score"),
    AND($AF$110 = "RIGHT", $AS196 &gt; IF($AJ$110="", 0, $AJ$110)), $AT196,
    FALSE, N("Check if case is 'TWO' and both directions"),
    AND(
        $AF$110 = "TWO",
        OR($AS196 &lt; -ABS($AJ$110), $AS196 &gt; ABS($AJ$110))
    ), $AT196,
    FALSE, N("Default case: Return NA()"),
    TRUE, NA()
)</f>
        <v>#N/A</v>
      </c>
      <c r="AX196" s="30"/>
      <c r="AY196" s="66">
        <v>0.49999999999999789</v>
      </c>
      <c r="AZ196" s="66">
        <v>0.22999999999999998</v>
      </c>
      <c r="BA196" s="66">
        <f t="shared" si="56"/>
        <v>0.22999999999999998</v>
      </c>
      <c r="BB196" s="66" t="str">
        <f t="shared" si="57"/>
        <v>x̅</v>
      </c>
      <c r="DA196" s="30"/>
      <c r="DB196" s="35" t="s">
        <v>40</v>
      </c>
      <c r="DC196" s="70" t="s">
        <v>41</v>
      </c>
      <c r="DD196" s="64" t="str">
        <f>LEFT(DB195,6)&amp;" "&amp;$DC$107&amp;" axis"</f>
        <v>X1 std T x̅ axis</v>
      </c>
      <c r="DE196" s="64" t="str">
        <f>$DC$107&amp;" stdev y"</f>
        <v>T x̅ stdev y</v>
      </c>
      <c r="DF196" s="66"/>
      <c r="DG196" s="66"/>
      <c r="DH196" s="64" t="str">
        <f>$DC$107&amp;" stdev labels"</f>
        <v>T x̅ stdev labels</v>
      </c>
      <c r="DI196" s="8"/>
      <c r="DJ196" s="30"/>
      <c r="DK196" s="30"/>
      <c r="DL196" s="30"/>
      <c r="DM196" s="30"/>
      <c r="DN196" s="30"/>
      <c r="DO196" s="30"/>
      <c r="DP196" s="30"/>
      <c r="DQ196" s="30"/>
      <c r="DR196" s="38">
        <f t="shared" si="71"/>
        <v>1.4166666666666647</v>
      </c>
      <c r="DS196" s="78">
        <f t="shared" si="69"/>
        <v>0.14496137184954991</v>
      </c>
      <c r="DT196" s="78" t="e" cm="1">
        <f t="array" ref="DT196">_xlfn.IFS(
    FALSE, N("Check if X1 shading is ON"),
    $DT$88&lt;&gt;"x", NA(),
    FALSE, N("Check if case is 'LEFT' and x axis value less than z score"),
    AND($DE$107 = "LEFT", $DR196 &lt; IF($DI$107="", 0, $DI$107)), $DS196,
    FALSE, N("Check if case is 'RIGHT' and x axis value greater than z score"),
    AND($DE$107 = "RIGHT", $DR196 &gt; IF($DI$107="", 0, $DI$107)), $DS196,
    FALSE, N("Check if case is 'TWO' and both directions"),
    AND(
        $DE$107 = "TWO",
        OR($DR196 &lt; -ABS($DI$107), $DR196 &gt; ABS($DI$108))
    ), $DS196,
    FALSE, N("Default case: Return NA()"),
    TRUE, NA()
)</f>
        <v>#N/A</v>
      </c>
      <c r="DU196" s="78" t="e" cm="1">
        <f t="array" ref="DU196">_xlfn.IFS(
    FALSE, N("Check if X1 shading is ON"),
    $DT$88&lt;&gt;"x", NA(),
    FALSE, N("Check if case is 'LEFT' and x axis value less than z score"),
    AND($DE$108 = "LEFT", $DR196 &lt; IF($DI$108="", 0, $DI$108)), $DS196,
    FALSE, N("Check if case is 'RIGHT' and x axis value greater than z score"),
    AND($DE$108 = "RIGHT", $DR196 &gt; IF($DI$108="", 0, $DI$108)), $DS196,
    FALSE, N("Default case: Return NA()"),
    TRUE, NA()
)</f>
        <v>#N/A</v>
      </c>
      <c r="DV196" s="78" t="e" cm="1">
        <f t="array" ref="DV196">_xlfn.IFS(
    FALSE, N("Check if X1 shading is ON"),
    $DV$88&lt;&gt;"x", NA(),
    FALSE, N("Check if case is 'LEFT' and x axis value less than z score"),
    AND($DE$111 = "LEFT", $DR196 &lt; IF($DI$111="", 0, $DI$111)), $DS196,
    FALSE, N("Check if case is 'RIGHT' and x axis value greater than z score"),
    AND($DE$111 = "RIGHT", $DR196 &gt; IF($DI$111="", 0, $DI$111)), $DS196,
    FALSE, N("Check if case is 'TWO' and both directions"),
    AND(
        $DE$111 = "TWO",
        OR($DR196 &lt; -ABS($DI$111), $DR196 &gt; ABS($DI$111))
    ), $DS196,
    FALSE, N("Default case: Return NA()"),
    TRUE, NA()
)</f>
        <v>#N/A</v>
      </c>
      <c r="DW196" s="30"/>
      <c r="DX196" s="66">
        <v>0.33333333333333115</v>
      </c>
      <c r="DY196" s="66">
        <v>0.22999999999999998</v>
      </c>
      <c r="DZ196" s="66">
        <f t="shared" si="58"/>
        <v>0.22999999999999998</v>
      </c>
      <c r="EA196" s="66" t="str">
        <f t="shared" si="59"/>
        <v>x̅</v>
      </c>
    </row>
    <row r="197" spans="27:131" ht="16" x14ac:dyDescent="0.2">
      <c r="AA197"/>
      <c r="AB197" s="30"/>
      <c r="AC197" s="26"/>
      <c r="AD197" s="66"/>
      <c r="AE197" s="26">
        <f t="shared" ref="AE197:AE201" si="72">AE154</f>
        <v>-3</v>
      </c>
      <c r="AF197" s="26">
        <f>AF196</f>
        <v>-0.09</v>
      </c>
      <c r="AG197" s="66">
        <v>-3</v>
      </c>
      <c r="AH197" s="104">
        <f>AG197*$AF$194</f>
        <v>-1.3447214812253743</v>
      </c>
      <c r="AI197" s="83" t="str">
        <f t="shared" ref="AI197:AI203" si="73">IF($AH$106 = "", "",
    TEXT(AH197,
        IF($AN$110 = 0,
            "+#,##0;-#,##0;0",
            "+#,##0." &amp; REPT("0", $AN$110) &amp; ";-#,##0." &amp; REPT("0", $AN$110) &amp; ";0"
        )
    )
)</f>
        <v>-1.34</v>
      </c>
      <c r="AJ197" s="8"/>
      <c r="AK197" s="30"/>
      <c r="AL197" s="30"/>
      <c r="AM197" s="30"/>
      <c r="AN197" s="30"/>
      <c r="AO197" s="30"/>
      <c r="AP197" s="30"/>
      <c r="AQ197" s="30"/>
      <c r="AR197" s="30"/>
      <c r="AS197" s="38">
        <f t="shared" si="43"/>
        <v>1.4999999999999982</v>
      </c>
      <c r="AT197" s="78">
        <f t="shared" si="44"/>
        <v>0.12893966337578569</v>
      </c>
      <c r="AU197" s="78" t="e" cm="1">
        <f t="array" ref="AU197">_xlfn.IFS(
    FALSE, N("Check if X1 shading is ON"),
    $AU$87&lt;&gt;"x", NA(),
    FALSE, N("Check if case is 'LEFT' and x axis value less than z score"),
    AND($AF$106 = "LEFT", $AS197 &lt; IF($AJ$106="", 0, $AJ$106)), $AT197,
    FALSE, N("Check if case is 'RIGHT' and x axis value greater than z score"),
    AND($AF$106 = "RIGHT", $AS197 &gt; IF($AJ$106="", 0, $AJ$106)), $AT197,
    FALSE, N("Check if case is 'TWO' and both directions"),
    AND(
        $AF$106 = "TWO",
        OR($AS197 &lt; -ABS($AJ$106), $AS197 &gt; ABS($AJ$107))
    ), $AT197,
    FALSE, N("Default case: Return NA()"),
    TRUE, NA()
)</f>
        <v>#N/A</v>
      </c>
      <c r="AV197" s="78" t="e" cm="1">
        <f t="array" ref="AV197">_xlfn.IFS(
    FALSE, N("Check if X1 shading is ON"),
    $AU$87&lt;&gt;"x", NA(),
    FALSE, N("Check if case is 'LEFT' and x axis value less than z score"),
    AND($AF$107 = "LEFT", $AS197 &lt; IF($AJ$107="", 0, $AJ$107)), $AT197,
    FALSE, N("Check if case is 'RIGHT' and x axis value greater than z score"),
    AND($AF$107 = "RIGHT", $AS197 &gt; IF($AJ$107="", 0, $AJ$107)), $AT197,
    FALSE, N("Default case: Return NA()"),
    TRUE, NA()
)</f>
        <v>#N/A</v>
      </c>
      <c r="AW197" s="78" t="e" cm="1">
        <f t="array" ref="AW197">_xlfn.IFS(
    FALSE, N("Check if X1 shading is ON"),
    $AW$87&lt;&gt;"x", NA(),
    FALSE, N("Check if case is 'LEFT' and x axis value less than z score"),
    AND($AF$110 = "LEFT", $AS197 &lt; IF($AJ$110="", 0, $AJ$110)), $AT197,
    FALSE, N("Check if case is 'RIGHT' and x axis value greater than z score"),
    AND($AF$110 = "RIGHT", $AS197 &gt; IF($AJ$110="", 0, $AJ$110)), $AT197,
    FALSE, N("Check if case is 'TWO' and both directions"),
    AND(
        $AF$110 = "TWO",
        OR($AS197 &lt; -ABS($AJ$110), $AS197 &gt; ABS($AJ$110))
    ), $AT197,
    FALSE, N("Default case: Return NA()"),
    TRUE, NA()
)</f>
        <v>#N/A</v>
      </c>
      <c r="AX197" s="30"/>
      <c r="AY197" s="66">
        <v>0.66666666666666441</v>
      </c>
      <c r="AZ197" s="66">
        <v>0.22999999999999998</v>
      </c>
      <c r="BA197" s="66">
        <f t="shared" si="56"/>
        <v>0.22999999999999998</v>
      </c>
      <c r="BB197" s="66" t="str">
        <f t="shared" si="57"/>
        <v>x̅</v>
      </c>
      <c r="DA197" s="30"/>
      <c r="DB197" s="26" t="str">
        <f>DM100</f>
        <v>x</v>
      </c>
      <c r="DC197" s="66">
        <v>-0.09</v>
      </c>
      <c r="DD197" s="26">
        <f t="shared" ref="DD197:DD204" si="74">DD154</f>
        <v>-4</v>
      </c>
      <c r="DE197" s="26">
        <f>IF(
    DB197="x",
    DC197,
    NA()
)</f>
        <v>-0.09</v>
      </c>
      <c r="DF197" s="8"/>
      <c r="DG197" s="105">
        <f>DE195</f>
        <v>0.44824049374179142</v>
      </c>
      <c r="DH197" s="83" t="str">
        <f>IF($DG$107 = "", "",
    DD195
)</f>
        <v>SE = σ̂(x̅)</v>
      </c>
      <c r="DI197" s="8"/>
      <c r="DJ197" s="30"/>
      <c r="DK197" s="30"/>
      <c r="DL197" s="30"/>
      <c r="DM197" s="30"/>
      <c r="DN197" s="30"/>
      <c r="DO197" s="30"/>
      <c r="DP197" s="30"/>
      <c r="DQ197" s="30"/>
      <c r="DR197" s="38">
        <f t="shared" si="71"/>
        <v>1.4583333333333315</v>
      </c>
      <c r="DS197" s="78">
        <f t="shared" si="69"/>
        <v>0.13681480642300656</v>
      </c>
      <c r="DT197" s="78" t="e" cm="1">
        <f t="array" ref="DT197">_xlfn.IFS(
    FALSE, N("Check if X1 shading is ON"),
    $DT$88&lt;&gt;"x", NA(),
    FALSE, N("Check if case is 'LEFT' and x axis value less than z score"),
    AND($DE$107 = "LEFT", $DR197 &lt; IF($DI$107="", 0, $DI$107)), $DS197,
    FALSE, N("Check if case is 'RIGHT' and x axis value greater than z score"),
    AND($DE$107 = "RIGHT", $DR197 &gt; IF($DI$107="", 0, $DI$107)), $DS197,
    FALSE, N("Check if case is 'TWO' and both directions"),
    AND(
        $DE$107 = "TWO",
        OR($DR197 &lt; -ABS($DI$107), $DR197 &gt; ABS($DI$108))
    ), $DS197,
    FALSE, N("Default case: Return NA()"),
    TRUE, NA()
)</f>
        <v>#N/A</v>
      </c>
      <c r="DU197" s="78" t="e" cm="1">
        <f t="array" ref="DU197">_xlfn.IFS(
    FALSE, N("Check if X1 shading is ON"),
    $DT$88&lt;&gt;"x", NA(),
    FALSE, N("Check if case is 'LEFT' and x axis value less than z score"),
    AND($DE$108 = "LEFT", $DR197 &lt; IF($DI$108="", 0, $DI$108)), $DS197,
    FALSE, N("Check if case is 'RIGHT' and x axis value greater than z score"),
    AND($DE$108 = "RIGHT", $DR197 &gt; IF($DI$108="", 0, $DI$108)), $DS197,
    FALSE, N("Default case: Return NA()"),
    TRUE, NA()
)</f>
        <v>#N/A</v>
      </c>
      <c r="DV197" s="78" t="e" cm="1">
        <f t="array" ref="DV197">_xlfn.IFS(
    FALSE, N("Check if X1 shading is ON"),
    $DV$88&lt;&gt;"x", NA(),
    FALSE, N("Check if case is 'LEFT' and x axis value less than z score"),
    AND($DE$111 = "LEFT", $DR197 &lt; IF($DI$111="", 0, $DI$111)), $DS197,
    FALSE, N("Check if case is 'RIGHT' and x axis value greater than z score"),
    AND($DE$111 = "RIGHT", $DR197 &gt; IF($DI$111="", 0, $DI$111)), $DS197,
    FALSE, N("Check if case is 'TWO' and both directions"),
    AND(
        $DE$111 = "TWO",
        OR($DR197 &lt; -ABS($DI$111), $DR197 &gt; ABS($DI$111))
    ), $DS197,
    FALSE, N("Default case: Return NA()"),
    TRUE, NA()
)</f>
        <v>#N/A</v>
      </c>
      <c r="DW197" s="30"/>
      <c r="DX197" s="66">
        <v>0.49999999999999789</v>
      </c>
      <c r="DY197" s="66">
        <v>0.22999999999999998</v>
      </c>
      <c r="DZ197" s="66">
        <f t="shared" si="58"/>
        <v>0.22999999999999998</v>
      </c>
      <c r="EA197" s="66" t="str">
        <f t="shared" si="59"/>
        <v>x̅</v>
      </c>
    </row>
    <row r="198" spans="27:131" ht="16" x14ac:dyDescent="0.2">
      <c r="AA198"/>
      <c r="AB198" s="30"/>
      <c r="AC198" s="26"/>
      <c r="AD198" s="66"/>
      <c r="AE198" s="26">
        <f t="shared" si="72"/>
        <v>-2</v>
      </c>
      <c r="AF198" s="26">
        <f>AF197</f>
        <v>-0.09</v>
      </c>
      <c r="AG198" s="66">
        <v>-2</v>
      </c>
      <c r="AH198" s="104">
        <f t="shared" ref="AH198:AH203" si="75">AG198*$AF$194</f>
        <v>-0.89648098748358285</v>
      </c>
      <c r="AI198" s="83" t="str">
        <f t="shared" si="73"/>
        <v>-0.90</v>
      </c>
      <c r="AJ198" s="8"/>
      <c r="AK198" s="30"/>
      <c r="AL198" s="30"/>
      <c r="AM198" s="30"/>
      <c r="AN198" s="30"/>
      <c r="AO198" s="30"/>
      <c r="AP198" s="30"/>
      <c r="AQ198" s="30"/>
      <c r="AR198" s="30"/>
      <c r="AS198" s="38">
        <f t="shared" si="43"/>
        <v>1.541666666666665</v>
      </c>
      <c r="AT198" s="78">
        <f t="shared" si="44"/>
        <v>0.12134457913044985</v>
      </c>
      <c r="AU198" s="78" t="e" cm="1">
        <f t="array" ref="AU198">_xlfn.IFS(
    FALSE, N("Check if X1 shading is ON"),
    $AU$87&lt;&gt;"x", NA(),
    FALSE, N("Check if case is 'LEFT' and x axis value less than z score"),
    AND($AF$106 = "LEFT", $AS198 &lt; IF($AJ$106="", 0, $AJ$106)), $AT198,
    FALSE, N("Check if case is 'RIGHT' and x axis value greater than z score"),
    AND($AF$106 = "RIGHT", $AS198 &gt; IF($AJ$106="", 0, $AJ$106)), $AT198,
    FALSE, N("Check if case is 'TWO' and both directions"),
    AND(
        $AF$106 = "TWO",
        OR($AS198 &lt; -ABS($AJ$106), $AS198 &gt; ABS($AJ$107))
    ), $AT198,
    FALSE, N("Default case: Return NA()"),
    TRUE, NA()
)</f>
        <v>#N/A</v>
      </c>
      <c r="AV198" s="78" t="e" cm="1">
        <f t="array" ref="AV198">_xlfn.IFS(
    FALSE, N("Check if X1 shading is ON"),
    $AU$87&lt;&gt;"x", NA(),
    FALSE, N("Check if case is 'LEFT' and x axis value less than z score"),
    AND($AF$107 = "LEFT", $AS198 &lt; IF($AJ$107="", 0, $AJ$107)), $AT198,
    FALSE, N("Check if case is 'RIGHT' and x axis value greater than z score"),
    AND($AF$107 = "RIGHT", $AS198 &gt; IF($AJ$107="", 0, $AJ$107)), $AT198,
    FALSE, N("Default case: Return NA()"),
    TRUE, NA()
)</f>
        <v>#N/A</v>
      </c>
      <c r="AW198" s="78" t="e" cm="1">
        <f t="array" ref="AW198">_xlfn.IFS(
    FALSE, N("Check if X1 shading is ON"),
    $AW$87&lt;&gt;"x", NA(),
    FALSE, N("Check if case is 'LEFT' and x axis value less than z score"),
    AND($AF$110 = "LEFT", $AS198 &lt; IF($AJ$110="", 0, $AJ$110)), $AT198,
    FALSE, N("Check if case is 'RIGHT' and x axis value greater than z score"),
    AND($AF$110 = "RIGHT", $AS198 &gt; IF($AJ$110="", 0, $AJ$110)), $AT198,
    FALSE, N("Check if case is 'TWO' and both directions"),
    AND(
        $AF$110 = "TWO",
        OR($AS198 &lt; -ABS($AJ$110), $AS198 &gt; ABS($AJ$110))
    ), $AT198,
    FALSE, N("Default case: Return NA()"),
    TRUE, NA()
)</f>
        <v>#N/A</v>
      </c>
      <c r="AX198" s="30"/>
      <c r="AY198" s="66">
        <v>0.83333333333333093</v>
      </c>
      <c r="AZ198" s="66">
        <v>0.22999999999999998</v>
      </c>
      <c r="BA198" s="66">
        <f t="shared" si="56"/>
        <v>0.22999999999999998</v>
      </c>
      <c r="BB198" s="66" t="str">
        <f t="shared" si="57"/>
        <v>x̅</v>
      </c>
      <c r="DA198" s="30"/>
      <c r="DB198" s="26"/>
      <c r="DC198" s="66"/>
      <c r="DD198" s="26">
        <f t="shared" si="74"/>
        <v>-3</v>
      </c>
      <c r="DE198" s="26">
        <f t="shared" ref="DE198:DE204" si="76">DE197</f>
        <v>-0.09</v>
      </c>
      <c r="DF198" s="66">
        <v>-3</v>
      </c>
      <c r="DG198" s="104">
        <f t="shared" ref="DG198:DG204" si="77">DF198*$DE$195</f>
        <v>-1.3447214812253743</v>
      </c>
      <c r="DH198" s="83" t="str">
        <f t="shared" ref="DH198:DH204" si="78">IF($DG$107 = "", "",
    TEXT(DG198,
        IF($DM$111 = 0,
            "+#,##0;-#,##0;0",
            "+#,##0." &amp; REPT("0", $DM$111) &amp; ";-#,##0." &amp; REPT("0", $DM$111) &amp; ";0"
        )
    )
)</f>
        <v>-1.34</v>
      </c>
      <c r="DI198" s="8"/>
      <c r="DJ198" s="30"/>
      <c r="DK198" s="30"/>
      <c r="DL198" s="30"/>
      <c r="DM198" s="30"/>
      <c r="DN198" s="30"/>
      <c r="DO198" s="30"/>
      <c r="DP198" s="30"/>
      <c r="DQ198" s="30"/>
      <c r="DR198" s="38">
        <f t="shared" si="71"/>
        <v>1.4999999999999982</v>
      </c>
      <c r="DS198" s="78">
        <f t="shared" si="69"/>
        <v>0.12893966337578569</v>
      </c>
      <c r="DT198" s="78" t="e" cm="1">
        <f t="array" ref="DT198">_xlfn.IFS(
    FALSE, N("Check if X1 shading is ON"),
    $DT$88&lt;&gt;"x", NA(),
    FALSE, N("Check if case is 'LEFT' and x axis value less than z score"),
    AND($DE$107 = "LEFT", $DR198 &lt; IF($DI$107="", 0, $DI$107)), $DS198,
    FALSE, N("Check if case is 'RIGHT' and x axis value greater than z score"),
    AND($DE$107 = "RIGHT", $DR198 &gt; IF($DI$107="", 0, $DI$107)), $DS198,
    FALSE, N("Check if case is 'TWO' and both directions"),
    AND(
        $DE$107 = "TWO",
        OR($DR198 &lt; -ABS($DI$107), $DR198 &gt; ABS($DI$108))
    ), $DS198,
    FALSE, N("Default case: Return NA()"),
    TRUE, NA()
)</f>
        <v>#N/A</v>
      </c>
      <c r="DU198" s="78" t="e" cm="1">
        <f t="array" ref="DU198">_xlfn.IFS(
    FALSE, N("Check if X1 shading is ON"),
    $DT$88&lt;&gt;"x", NA(),
    FALSE, N("Check if case is 'LEFT' and x axis value less than z score"),
    AND($DE$108 = "LEFT", $DR198 &lt; IF($DI$108="", 0, $DI$108)), $DS198,
    FALSE, N("Check if case is 'RIGHT' and x axis value greater than z score"),
    AND($DE$108 = "RIGHT", $DR198 &gt; IF($DI$108="", 0, $DI$108)), $DS198,
    FALSE, N("Default case: Return NA()"),
    TRUE, NA()
)</f>
        <v>#N/A</v>
      </c>
      <c r="DV198" s="78" t="e" cm="1">
        <f t="array" ref="DV198">_xlfn.IFS(
    FALSE, N("Check if X1 shading is ON"),
    $DV$88&lt;&gt;"x", NA(),
    FALSE, N("Check if case is 'LEFT' and x axis value less than z score"),
    AND($DE$111 = "LEFT", $DR198 &lt; IF($DI$111="", 0, $DI$111)), $DS198,
    FALSE, N("Check if case is 'RIGHT' and x axis value greater than z score"),
    AND($DE$111 = "RIGHT", $DR198 &gt; IF($DI$111="", 0, $DI$111)), $DS198,
    FALSE, N("Check if case is 'TWO' and both directions"),
    AND(
        $DE$111 = "TWO",
        OR($DR198 &lt; -ABS($DI$111), $DR198 &gt; ABS($DI$111))
    ), $DS198,
    FALSE, N("Default case: Return NA()"),
    TRUE, NA()
)</f>
        <v>#N/A</v>
      </c>
      <c r="DW198" s="30"/>
      <c r="DX198" s="66">
        <v>0.66666666666666441</v>
      </c>
      <c r="DY198" s="66">
        <v>0.22999999999999998</v>
      </c>
      <c r="DZ198" s="66">
        <f t="shared" si="58"/>
        <v>0.22999999999999998</v>
      </c>
      <c r="EA198" s="66" t="str">
        <f t="shared" si="59"/>
        <v>x̅</v>
      </c>
    </row>
    <row r="199" spans="27:131" ht="16" x14ac:dyDescent="0.2">
      <c r="AA199"/>
      <c r="AB199" s="30"/>
      <c r="AC199" s="26"/>
      <c r="AD199" s="66"/>
      <c r="AE199" s="26">
        <f t="shared" si="72"/>
        <v>-1</v>
      </c>
      <c r="AF199" s="26">
        <f t="shared" ref="AF199:AF201" si="79">AF198</f>
        <v>-0.09</v>
      </c>
      <c r="AG199" s="66">
        <v>-1</v>
      </c>
      <c r="AH199" s="104">
        <f t="shared" si="75"/>
        <v>-0.44824049374179142</v>
      </c>
      <c r="AI199" s="83" t="str">
        <f t="shared" si="73"/>
        <v>-0.45</v>
      </c>
      <c r="AJ199" s="8"/>
      <c r="AK199" s="30"/>
      <c r="AL199" s="30"/>
      <c r="AM199" s="30"/>
      <c r="AN199" s="30"/>
      <c r="AO199" s="30"/>
      <c r="AP199" s="30"/>
      <c r="AQ199" s="30"/>
      <c r="AR199" s="30"/>
      <c r="AS199" s="38">
        <f t="shared" si="43"/>
        <v>1.5833333333333317</v>
      </c>
      <c r="AT199" s="78">
        <f t="shared" si="44"/>
        <v>0.1140361508211805</v>
      </c>
      <c r="AU199" s="78" t="e" cm="1">
        <f t="array" ref="AU199">_xlfn.IFS(
    FALSE, N("Check if X1 shading is ON"),
    $AU$87&lt;&gt;"x", NA(),
    FALSE, N("Check if case is 'LEFT' and x axis value less than z score"),
    AND($AF$106 = "LEFT", $AS199 &lt; IF($AJ$106="", 0, $AJ$106)), $AT199,
    FALSE, N("Check if case is 'RIGHT' and x axis value greater than z score"),
    AND($AF$106 = "RIGHT", $AS199 &gt; IF($AJ$106="", 0, $AJ$106)), $AT199,
    FALSE, N("Check if case is 'TWO' and both directions"),
    AND(
        $AF$106 = "TWO",
        OR($AS199 &lt; -ABS($AJ$106), $AS199 &gt; ABS($AJ$107))
    ), $AT199,
    FALSE, N("Default case: Return NA()"),
    TRUE, NA()
)</f>
        <v>#N/A</v>
      </c>
      <c r="AV199" s="78" t="e" cm="1">
        <f t="array" ref="AV199">_xlfn.IFS(
    FALSE, N("Check if X1 shading is ON"),
    $AU$87&lt;&gt;"x", NA(),
    FALSE, N("Check if case is 'LEFT' and x axis value less than z score"),
    AND($AF$107 = "LEFT", $AS199 &lt; IF($AJ$107="", 0, $AJ$107)), $AT199,
    FALSE, N("Check if case is 'RIGHT' and x axis value greater than z score"),
    AND($AF$107 = "RIGHT", $AS199 &gt; IF($AJ$107="", 0, $AJ$107)), $AT199,
    FALSE, N("Default case: Return NA()"),
    TRUE, NA()
)</f>
        <v>#N/A</v>
      </c>
      <c r="AW199" s="78" t="e" cm="1">
        <f t="array" ref="AW199">_xlfn.IFS(
    FALSE, N("Check if X1 shading is ON"),
    $AW$87&lt;&gt;"x", NA(),
    FALSE, N("Check if case is 'LEFT' and x axis value less than z score"),
    AND($AF$110 = "LEFT", $AS199 &lt; IF($AJ$110="", 0, $AJ$110)), $AT199,
    FALSE, N("Check if case is 'RIGHT' and x axis value greater than z score"),
    AND($AF$110 = "RIGHT", $AS199 &gt; IF($AJ$110="", 0, $AJ$110)), $AT199,
    FALSE, N("Check if case is 'TWO' and both directions"),
    AND(
        $AF$110 = "TWO",
        OR($AS199 &lt; -ABS($AJ$110), $AS199 &gt; ABS($AJ$110))
    ), $AT199,
    FALSE, N("Default case: Return NA()"),
    TRUE, NA()
)</f>
        <v>#N/A</v>
      </c>
      <c r="AX199" s="30"/>
      <c r="AY199" s="66">
        <v>-0.83333333333333526</v>
      </c>
      <c r="AZ199" s="66">
        <v>0.254</v>
      </c>
      <c r="BA199" s="66">
        <f t="shared" si="56"/>
        <v>0.254</v>
      </c>
      <c r="BB199" s="66" t="str">
        <f t="shared" si="57"/>
        <v>x̅</v>
      </c>
      <c r="DA199" s="30"/>
      <c r="DB199" s="26"/>
      <c r="DC199" s="66"/>
      <c r="DD199" s="26">
        <f t="shared" si="74"/>
        <v>-2</v>
      </c>
      <c r="DE199" s="26">
        <f t="shared" si="76"/>
        <v>-0.09</v>
      </c>
      <c r="DF199" s="66">
        <v>-2</v>
      </c>
      <c r="DG199" s="104">
        <f t="shared" si="77"/>
        <v>-0.89648098748358285</v>
      </c>
      <c r="DH199" s="83" t="str">
        <f t="shared" si="78"/>
        <v>-0.90</v>
      </c>
      <c r="DI199" s="8"/>
      <c r="DJ199" s="30"/>
      <c r="DK199" s="30"/>
      <c r="DL199" s="30"/>
      <c r="DM199" s="30"/>
      <c r="DN199" s="30"/>
      <c r="DO199" s="30"/>
      <c r="DP199" s="30"/>
      <c r="DQ199" s="30"/>
      <c r="DR199" s="38">
        <f t="shared" si="71"/>
        <v>1.541666666666665</v>
      </c>
      <c r="DS199" s="78">
        <f t="shared" si="69"/>
        <v>0.12134457913044985</v>
      </c>
      <c r="DT199" s="78" t="e" cm="1">
        <f t="array" ref="DT199">_xlfn.IFS(
    FALSE, N("Check if X1 shading is ON"),
    $DT$88&lt;&gt;"x", NA(),
    FALSE, N("Check if case is 'LEFT' and x axis value less than z score"),
    AND($DE$107 = "LEFT", $DR199 &lt; IF($DI$107="", 0, $DI$107)), $DS199,
    FALSE, N("Check if case is 'RIGHT' and x axis value greater than z score"),
    AND($DE$107 = "RIGHT", $DR199 &gt; IF($DI$107="", 0, $DI$107)), $DS199,
    FALSE, N("Check if case is 'TWO' and both directions"),
    AND(
        $DE$107 = "TWO",
        OR($DR199 &lt; -ABS($DI$107), $DR199 &gt; ABS($DI$108))
    ), $DS199,
    FALSE, N("Default case: Return NA()"),
    TRUE, NA()
)</f>
        <v>#N/A</v>
      </c>
      <c r="DU199" s="78" t="e" cm="1">
        <f t="array" ref="DU199">_xlfn.IFS(
    FALSE, N("Check if X1 shading is ON"),
    $DT$88&lt;&gt;"x", NA(),
    FALSE, N("Check if case is 'LEFT' and x axis value less than z score"),
    AND($DE$108 = "LEFT", $DR199 &lt; IF($DI$108="", 0, $DI$108)), $DS199,
    FALSE, N("Check if case is 'RIGHT' and x axis value greater than z score"),
    AND($DE$108 = "RIGHT", $DR199 &gt; IF($DI$108="", 0, $DI$108)), $DS199,
    FALSE, N("Default case: Return NA()"),
    TRUE, NA()
)</f>
        <v>#N/A</v>
      </c>
      <c r="DV199" s="78" t="e" cm="1">
        <f t="array" ref="DV199">_xlfn.IFS(
    FALSE, N("Check if X1 shading is ON"),
    $DV$88&lt;&gt;"x", NA(),
    FALSE, N("Check if case is 'LEFT' and x axis value less than z score"),
    AND($DE$111 = "LEFT", $DR199 &lt; IF($DI$111="", 0, $DI$111)), $DS199,
    FALSE, N("Check if case is 'RIGHT' and x axis value greater than z score"),
    AND($DE$111 = "RIGHT", $DR199 &gt; IF($DI$111="", 0, $DI$111)), $DS199,
    FALSE, N("Check if case is 'TWO' and both directions"),
    AND(
        $DE$111 = "TWO",
        OR($DR199 &lt; -ABS($DI$111), $DR199 &gt; ABS($DI$111))
    ), $DS199,
    FALSE, N("Default case: Return NA()"),
    TRUE, NA()
)</f>
        <v>#N/A</v>
      </c>
      <c r="DW199" s="30"/>
      <c r="DX199" s="66">
        <v>0.83333333333333093</v>
      </c>
      <c r="DY199" s="66">
        <v>0.22999999999999998</v>
      </c>
      <c r="DZ199" s="66">
        <f t="shared" si="58"/>
        <v>0.22999999999999998</v>
      </c>
      <c r="EA199" s="66" t="str">
        <f t="shared" si="59"/>
        <v>x̅</v>
      </c>
    </row>
    <row r="200" spans="27:131" ht="16" x14ac:dyDescent="0.2">
      <c r="AA200"/>
      <c r="AB200" s="30"/>
      <c r="AC200" s="26"/>
      <c r="AD200" s="66"/>
      <c r="AE200" s="26">
        <f t="shared" si="72"/>
        <v>0</v>
      </c>
      <c r="AF200" s="26">
        <f t="shared" si="79"/>
        <v>-0.09</v>
      </c>
      <c r="AG200" s="100">
        <v>0</v>
      </c>
      <c r="AH200" s="104">
        <f t="shared" si="75"/>
        <v>0</v>
      </c>
      <c r="AI200" s="83" t="str">
        <f t="shared" si="73"/>
        <v>0</v>
      </c>
      <c r="AJ200" s="8"/>
      <c r="AK200" s="30"/>
      <c r="AL200" s="30"/>
      <c r="AM200" s="30"/>
      <c r="AN200" s="30"/>
      <c r="AO200" s="30"/>
      <c r="AP200" s="30"/>
      <c r="AQ200" s="30"/>
      <c r="AR200" s="30"/>
      <c r="AS200" s="38">
        <f t="shared" si="43"/>
        <v>1.6249999999999984</v>
      </c>
      <c r="AT200" s="78">
        <f t="shared" si="44"/>
        <v>0.10701904071054189</v>
      </c>
      <c r="AU200" s="78" t="e" cm="1">
        <f t="array" ref="AU200">_xlfn.IFS(
    FALSE, N("Check if X1 shading is ON"),
    $AU$87&lt;&gt;"x", NA(),
    FALSE, N("Check if case is 'LEFT' and x axis value less than z score"),
    AND($AF$106 = "LEFT", $AS200 &lt; IF($AJ$106="", 0, $AJ$106)), $AT200,
    FALSE, N("Check if case is 'RIGHT' and x axis value greater than z score"),
    AND($AF$106 = "RIGHT", $AS200 &gt; IF($AJ$106="", 0, $AJ$106)), $AT200,
    FALSE, N("Check if case is 'TWO' and both directions"),
    AND(
        $AF$106 = "TWO",
        OR($AS200 &lt; -ABS($AJ$106), $AS200 &gt; ABS($AJ$107))
    ), $AT200,
    FALSE, N("Default case: Return NA()"),
    TRUE, NA()
)</f>
        <v>#N/A</v>
      </c>
      <c r="AV200" s="78" t="e" cm="1">
        <f t="array" ref="AV200">_xlfn.IFS(
    FALSE, N("Check if X1 shading is ON"),
    $AU$87&lt;&gt;"x", NA(),
    FALSE, N("Check if case is 'LEFT' and x axis value less than z score"),
    AND($AF$107 = "LEFT", $AS200 &lt; IF($AJ$107="", 0, $AJ$107)), $AT200,
    FALSE, N("Check if case is 'RIGHT' and x axis value greater than z score"),
    AND($AF$107 = "RIGHT", $AS200 &gt; IF($AJ$107="", 0, $AJ$107)), $AT200,
    FALSE, N("Default case: Return NA()"),
    TRUE, NA()
)</f>
        <v>#N/A</v>
      </c>
      <c r="AW200" s="78" t="e" cm="1">
        <f t="array" ref="AW200">_xlfn.IFS(
    FALSE, N("Check if X1 shading is ON"),
    $AW$87&lt;&gt;"x", NA(),
    FALSE, N("Check if case is 'LEFT' and x axis value less than z score"),
    AND($AF$110 = "LEFT", $AS200 &lt; IF($AJ$110="", 0, $AJ$110)), $AT200,
    FALSE, N("Check if case is 'RIGHT' and x axis value greater than z score"),
    AND($AF$110 = "RIGHT", $AS200 &gt; IF($AJ$110="", 0, $AJ$110)), $AT200,
    FALSE, N("Check if case is 'TWO' and both directions"),
    AND(
        $AF$110 = "TWO",
        OR($AS200 &lt; -ABS($AJ$110), $AS200 &gt; ABS($AJ$110))
    ), $AT200,
    FALSE, N("Default case: Return NA()"),
    TRUE, NA()
)</f>
        <v>#N/A</v>
      </c>
      <c r="AX200" s="30"/>
      <c r="AY200" s="66">
        <v>-0.66666666666666874</v>
      </c>
      <c r="AZ200" s="66">
        <v>0.254</v>
      </c>
      <c r="BA200" s="66">
        <f t="shared" si="56"/>
        <v>0.254</v>
      </c>
      <c r="BB200" s="66" t="str">
        <f t="shared" si="57"/>
        <v>x̅</v>
      </c>
      <c r="DA200" s="30"/>
      <c r="DB200" s="26"/>
      <c r="DC200" s="66"/>
      <c r="DD200" s="26">
        <f t="shared" si="74"/>
        <v>-1</v>
      </c>
      <c r="DE200" s="26">
        <f t="shared" si="76"/>
        <v>-0.09</v>
      </c>
      <c r="DF200" s="66">
        <v>-1</v>
      </c>
      <c r="DG200" s="104">
        <f t="shared" si="77"/>
        <v>-0.44824049374179142</v>
      </c>
      <c r="DH200" s="83" t="str">
        <f t="shared" si="78"/>
        <v>-0.45</v>
      </c>
      <c r="DI200" s="8"/>
      <c r="DJ200" s="30"/>
      <c r="DK200" s="30"/>
      <c r="DL200" s="30"/>
      <c r="DM200" s="30"/>
      <c r="DN200" s="30"/>
      <c r="DO200" s="30"/>
      <c r="DP200" s="30"/>
      <c r="DQ200" s="30"/>
      <c r="DR200" s="38">
        <f t="shared" si="71"/>
        <v>1.5833333333333317</v>
      </c>
      <c r="DS200" s="78">
        <f t="shared" si="69"/>
        <v>0.1140361508211805</v>
      </c>
      <c r="DT200" s="78" t="e" cm="1">
        <f t="array" ref="DT200">_xlfn.IFS(
    FALSE, N("Check if X1 shading is ON"),
    $DT$88&lt;&gt;"x", NA(),
    FALSE, N("Check if case is 'LEFT' and x axis value less than z score"),
    AND($DE$107 = "LEFT", $DR200 &lt; IF($DI$107="", 0, $DI$107)), $DS200,
    FALSE, N("Check if case is 'RIGHT' and x axis value greater than z score"),
    AND($DE$107 = "RIGHT", $DR200 &gt; IF($DI$107="", 0, $DI$107)), $DS200,
    FALSE, N("Check if case is 'TWO' and both directions"),
    AND(
        $DE$107 = "TWO",
        OR($DR200 &lt; -ABS($DI$107), $DR200 &gt; ABS($DI$108))
    ), $DS200,
    FALSE, N("Default case: Return NA()"),
    TRUE, NA()
)</f>
        <v>#N/A</v>
      </c>
      <c r="DU200" s="78" t="e" cm="1">
        <f t="array" ref="DU200">_xlfn.IFS(
    FALSE, N("Check if X1 shading is ON"),
    $DT$88&lt;&gt;"x", NA(),
    FALSE, N("Check if case is 'LEFT' and x axis value less than z score"),
    AND($DE$108 = "LEFT", $DR200 &lt; IF($DI$108="", 0, $DI$108)), $DS200,
    FALSE, N("Check if case is 'RIGHT' and x axis value greater than z score"),
    AND($DE$108 = "RIGHT", $DR200 &gt; IF($DI$108="", 0, $DI$108)), $DS200,
    FALSE, N("Default case: Return NA()"),
    TRUE, NA()
)</f>
        <v>#N/A</v>
      </c>
      <c r="DV200" s="78" t="e" cm="1">
        <f t="array" ref="DV200">_xlfn.IFS(
    FALSE, N("Check if X1 shading is ON"),
    $DV$88&lt;&gt;"x", NA(),
    FALSE, N("Check if case is 'LEFT' and x axis value less than z score"),
    AND($DE$111 = "LEFT", $DR200 &lt; IF($DI$111="", 0, $DI$111)), $DS200,
    FALSE, N("Check if case is 'RIGHT' and x axis value greater than z score"),
    AND($DE$111 = "RIGHT", $DR200 &gt; IF($DI$111="", 0, $DI$111)), $DS200,
    FALSE, N("Check if case is 'TWO' and both directions"),
    AND(
        $DE$111 = "TWO",
        OR($DR200 &lt; -ABS($DI$111), $DR200 &gt; ABS($DI$111))
    ), $DS200,
    FALSE, N("Default case: Return NA()"),
    TRUE, NA()
)</f>
        <v>#N/A</v>
      </c>
      <c r="DW200" s="30"/>
      <c r="DX200" s="66">
        <v>-0.83333333333333526</v>
      </c>
      <c r="DY200" s="66">
        <v>0.254</v>
      </c>
      <c r="DZ200" s="66">
        <f t="shared" si="58"/>
        <v>0.254</v>
      </c>
      <c r="EA200" s="66" t="str">
        <f t="shared" si="59"/>
        <v>x̅</v>
      </c>
    </row>
    <row r="201" spans="27:131" ht="16" x14ac:dyDescent="0.2">
      <c r="AA201"/>
      <c r="AB201" s="30"/>
      <c r="AC201" s="26"/>
      <c r="AD201" s="66"/>
      <c r="AE201" s="26">
        <f t="shared" si="72"/>
        <v>1</v>
      </c>
      <c r="AF201" s="26">
        <f t="shared" si="79"/>
        <v>-0.09</v>
      </c>
      <c r="AG201" s="100">
        <v>1</v>
      </c>
      <c r="AH201" s="104">
        <f t="shared" si="75"/>
        <v>0.44824049374179142</v>
      </c>
      <c r="AI201" s="83" t="str">
        <f t="shared" si="73"/>
        <v>+0.45</v>
      </c>
      <c r="AJ201" s="8"/>
      <c r="AK201" s="30"/>
      <c r="AL201" s="30"/>
      <c r="AM201" s="30"/>
      <c r="AN201" s="30"/>
      <c r="AO201" s="30"/>
      <c r="AP201" s="30"/>
      <c r="AQ201" s="30"/>
      <c r="AR201" s="30"/>
      <c r="AS201" s="38">
        <f t="shared" si="43"/>
        <v>1.6666666666666652</v>
      </c>
      <c r="AT201" s="78">
        <f t="shared" si="44"/>
        <v>0.10029608984947837</v>
      </c>
      <c r="AU201" s="78" t="e" cm="1">
        <f t="array" ref="AU201">_xlfn.IFS(
    FALSE, N("Check if X1 shading is ON"),
    $AU$87&lt;&gt;"x", NA(),
    FALSE, N("Check if case is 'LEFT' and x axis value less than z score"),
    AND($AF$106 = "LEFT", $AS201 &lt; IF($AJ$106="", 0, $AJ$106)), $AT201,
    FALSE, N("Check if case is 'RIGHT' and x axis value greater than z score"),
    AND($AF$106 = "RIGHT", $AS201 &gt; IF($AJ$106="", 0, $AJ$106)), $AT201,
    FALSE, N("Check if case is 'TWO' and both directions"),
    AND(
        $AF$106 = "TWO",
        OR($AS201 &lt; -ABS($AJ$106), $AS201 &gt; ABS($AJ$107))
    ), $AT201,
    FALSE, N("Default case: Return NA()"),
    TRUE, NA()
)</f>
        <v>#N/A</v>
      </c>
      <c r="AV201" s="78" t="e" cm="1">
        <f t="array" ref="AV201">_xlfn.IFS(
    FALSE, N("Check if X1 shading is ON"),
    $AU$87&lt;&gt;"x", NA(),
    FALSE, N("Check if case is 'LEFT' and x axis value less than z score"),
    AND($AF$107 = "LEFT", $AS201 &lt; IF($AJ$107="", 0, $AJ$107)), $AT201,
    FALSE, N("Check if case is 'RIGHT' and x axis value greater than z score"),
    AND($AF$107 = "RIGHT", $AS201 &gt; IF($AJ$107="", 0, $AJ$107)), $AT201,
    FALSE, N("Default case: Return NA()"),
    TRUE, NA()
)</f>
        <v>#N/A</v>
      </c>
      <c r="AW201" s="78" t="e" cm="1">
        <f t="array" ref="AW201">_xlfn.IFS(
    FALSE, N("Check if X1 shading is ON"),
    $AW$87&lt;&gt;"x", NA(),
    FALSE, N("Check if case is 'LEFT' and x axis value less than z score"),
    AND($AF$110 = "LEFT", $AS201 &lt; IF($AJ$110="", 0, $AJ$110)), $AT201,
    FALSE, N("Check if case is 'RIGHT' and x axis value greater than z score"),
    AND($AF$110 = "RIGHT", $AS201 &gt; IF($AJ$110="", 0, $AJ$110)), $AT201,
    FALSE, N("Check if case is 'TWO' and both directions"),
    AND(
        $AF$110 = "TWO",
        OR($AS201 &lt; -ABS($AJ$110), $AS201 &gt; ABS($AJ$110))
    ), $AT201,
    FALSE, N("Default case: Return NA()"),
    TRUE, NA()
)</f>
        <v>#N/A</v>
      </c>
      <c r="AX201" s="30"/>
      <c r="AY201" s="66">
        <v>-0.50000000000000222</v>
      </c>
      <c r="AZ201" s="66">
        <v>0.254</v>
      </c>
      <c r="BA201" s="66">
        <f t="shared" si="56"/>
        <v>0.254</v>
      </c>
      <c r="BB201" s="66" t="str">
        <f t="shared" si="57"/>
        <v>x̅</v>
      </c>
      <c r="DA201" s="30"/>
      <c r="DB201" s="26"/>
      <c r="DC201" s="66"/>
      <c r="DD201" s="26">
        <f t="shared" si="74"/>
        <v>0</v>
      </c>
      <c r="DE201" s="26">
        <f t="shared" si="76"/>
        <v>-0.09</v>
      </c>
      <c r="DF201" s="100">
        <v>0</v>
      </c>
      <c r="DG201" s="104">
        <f t="shared" si="77"/>
        <v>0</v>
      </c>
      <c r="DH201" s="83" t="str">
        <f t="shared" si="78"/>
        <v>0</v>
      </c>
      <c r="DI201" s="8"/>
      <c r="DJ201" s="30"/>
      <c r="DK201" s="30"/>
      <c r="DL201" s="30"/>
      <c r="DM201" s="30"/>
      <c r="DN201" s="30"/>
      <c r="DO201" s="30"/>
      <c r="DP201" s="30"/>
      <c r="DQ201" s="30"/>
      <c r="DR201" s="38">
        <f t="shared" si="71"/>
        <v>1.6249999999999984</v>
      </c>
      <c r="DS201" s="78">
        <f t="shared" si="69"/>
        <v>0.10701904071054189</v>
      </c>
      <c r="DT201" s="78" t="e" cm="1">
        <f t="array" ref="DT201">_xlfn.IFS(
    FALSE, N("Check if X1 shading is ON"),
    $DT$88&lt;&gt;"x", NA(),
    FALSE, N("Check if case is 'LEFT' and x axis value less than z score"),
    AND($DE$107 = "LEFT", $DR201 &lt; IF($DI$107="", 0, $DI$107)), $DS201,
    FALSE, N("Check if case is 'RIGHT' and x axis value greater than z score"),
    AND($DE$107 = "RIGHT", $DR201 &gt; IF($DI$107="", 0, $DI$107)), $DS201,
    FALSE, N("Check if case is 'TWO' and both directions"),
    AND(
        $DE$107 = "TWO",
        OR($DR201 &lt; -ABS($DI$107), $DR201 &gt; ABS($DI$108))
    ), $DS201,
    FALSE, N("Default case: Return NA()"),
    TRUE, NA()
)</f>
        <v>#N/A</v>
      </c>
      <c r="DU201" s="78" t="e" cm="1">
        <f t="array" ref="DU201">_xlfn.IFS(
    FALSE, N("Check if X1 shading is ON"),
    $DT$88&lt;&gt;"x", NA(),
    FALSE, N("Check if case is 'LEFT' and x axis value less than z score"),
    AND($DE$108 = "LEFT", $DR201 &lt; IF($DI$108="", 0, $DI$108)), $DS201,
    FALSE, N("Check if case is 'RIGHT' and x axis value greater than z score"),
    AND($DE$108 = "RIGHT", $DR201 &gt; IF($DI$108="", 0, $DI$108)), $DS201,
    FALSE, N("Default case: Return NA()"),
    TRUE, NA()
)</f>
        <v>#N/A</v>
      </c>
      <c r="DV201" s="78" t="e" cm="1">
        <f t="array" ref="DV201">_xlfn.IFS(
    FALSE, N("Check if X1 shading is ON"),
    $DV$88&lt;&gt;"x", NA(),
    FALSE, N("Check if case is 'LEFT' and x axis value less than z score"),
    AND($DE$111 = "LEFT", $DR201 &lt; IF($DI$111="", 0, $DI$111)), $DS201,
    FALSE, N("Check if case is 'RIGHT' and x axis value greater than z score"),
    AND($DE$111 = "RIGHT", $DR201 &gt; IF($DI$111="", 0, $DI$111)), $DS201,
    FALSE, N("Check if case is 'TWO' and both directions"),
    AND(
        $DE$111 = "TWO",
        OR($DR201 &lt; -ABS($DI$111), $DR201 &gt; ABS($DI$111))
    ), $DS201,
    FALSE, N("Default case: Return NA()"),
    TRUE, NA()
)</f>
        <v>#N/A</v>
      </c>
      <c r="DW201" s="30"/>
      <c r="DX201" s="66">
        <v>-0.66666666666666874</v>
      </c>
      <c r="DY201" s="66">
        <v>0.254</v>
      </c>
      <c r="DZ201" s="66">
        <f t="shared" si="58"/>
        <v>0.254</v>
      </c>
      <c r="EA201" s="66" t="str">
        <f t="shared" si="59"/>
        <v>x̅</v>
      </c>
    </row>
    <row r="202" spans="27:131" ht="16" x14ac:dyDescent="0.2">
      <c r="AA202"/>
      <c r="AB202" s="30"/>
      <c r="AC202" s="26"/>
      <c r="AD202" s="66"/>
      <c r="AE202" s="26">
        <f>AE159</f>
        <v>2</v>
      </c>
      <c r="AF202" s="26">
        <f>AF201</f>
        <v>-0.09</v>
      </c>
      <c r="AG202" s="100">
        <v>2</v>
      </c>
      <c r="AH202" s="104">
        <f t="shared" si="75"/>
        <v>0.89648098748358285</v>
      </c>
      <c r="AI202" s="83" t="str">
        <f t="shared" si="73"/>
        <v>+0.90</v>
      </c>
      <c r="AJ202" s="8"/>
      <c r="AK202" s="30"/>
      <c r="AL202" s="30"/>
      <c r="AM202" s="30"/>
      <c r="AN202" s="30"/>
      <c r="AO202" s="30"/>
      <c r="AP202" s="30"/>
      <c r="AQ202" s="30"/>
      <c r="AR202" s="30"/>
      <c r="AS202" s="38">
        <f t="shared" si="43"/>
        <v>1.7083333333333319</v>
      </c>
      <c r="AT202" s="78">
        <f t="shared" si="44"/>
        <v>9.3868438952044511E-2</v>
      </c>
      <c r="AU202" s="78" t="e" cm="1">
        <f t="array" ref="AU202">_xlfn.IFS(
    FALSE, N("Check if X1 shading is ON"),
    $AU$87&lt;&gt;"x", NA(),
    FALSE, N("Check if case is 'LEFT' and x axis value less than z score"),
    AND($AF$106 = "LEFT", $AS202 &lt; IF($AJ$106="", 0, $AJ$106)), $AT202,
    FALSE, N("Check if case is 'RIGHT' and x axis value greater than z score"),
    AND($AF$106 = "RIGHT", $AS202 &gt; IF($AJ$106="", 0, $AJ$106)), $AT202,
    FALSE, N("Check if case is 'TWO' and both directions"),
    AND(
        $AF$106 = "TWO",
        OR($AS202 &lt; -ABS($AJ$106), $AS202 &gt; ABS($AJ$107))
    ), $AT202,
    FALSE, N("Default case: Return NA()"),
    TRUE, NA()
)</f>
        <v>#N/A</v>
      </c>
      <c r="AV202" s="78" t="e" cm="1">
        <f t="array" ref="AV202">_xlfn.IFS(
    FALSE, N("Check if X1 shading is ON"),
    $AU$87&lt;&gt;"x", NA(),
    FALSE, N("Check if case is 'LEFT' and x axis value less than z score"),
    AND($AF$107 = "LEFT", $AS202 &lt; IF($AJ$107="", 0, $AJ$107)), $AT202,
    FALSE, N("Check if case is 'RIGHT' and x axis value greater than z score"),
    AND($AF$107 = "RIGHT", $AS202 &gt; IF($AJ$107="", 0, $AJ$107)), $AT202,
    FALSE, N("Default case: Return NA()"),
    TRUE, NA()
)</f>
        <v>#N/A</v>
      </c>
      <c r="AW202" s="78" t="e" cm="1">
        <f t="array" ref="AW202">_xlfn.IFS(
    FALSE, N("Check if X1 shading is ON"),
    $AW$87&lt;&gt;"x", NA(),
    FALSE, N("Check if case is 'LEFT' and x axis value less than z score"),
    AND($AF$110 = "LEFT", $AS202 &lt; IF($AJ$110="", 0, $AJ$110)), $AT202,
    FALSE, N("Check if case is 'RIGHT' and x axis value greater than z score"),
    AND($AF$110 = "RIGHT", $AS202 &gt; IF($AJ$110="", 0, $AJ$110)), $AT202,
    FALSE, N("Check if case is 'TWO' and both directions"),
    AND(
        $AF$110 = "TWO",
        OR($AS202 &lt; -ABS($AJ$110), $AS202 &gt; ABS($AJ$110))
    ), $AT202,
    FALSE, N("Default case: Return NA()"),
    TRUE, NA()
)</f>
        <v>#N/A</v>
      </c>
      <c r="AX202" s="30"/>
      <c r="AY202" s="66">
        <v>-0.33333333333333548</v>
      </c>
      <c r="AZ202" s="66">
        <v>0.254</v>
      </c>
      <c r="BA202" s="66">
        <f t="shared" si="56"/>
        <v>0.254</v>
      </c>
      <c r="BB202" s="66" t="str">
        <f t="shared" si="57"/>
        <v>x̅</v>
      </c>
      <c r="DA202" s="30"/>
      <c r="DB202" s="26"/>
      <c r="DC202" s="66"/>
      <c r="DD202" s="26">
        <f t="shared" si="74"/>
        <v>1</v>
      </c>
      <c r="DE202" s="26">
        <f t="shared" si="76"/>
        <v>-0.09</v>
      </c>
      <c r="DF202" s="100">
        <v>1</v>
      </c>
      <c r="DG202" s="104">
        <f t="shared" si="77"/>
        <v>0.44824049374179142</v>
      </c>
      <c r="DH202" s="83" t="str">
        <f t="shared" si="78"/>
        <v>+0.45</v>
      </c>
      <c r="DI202" s="8"/>
      <c r="DJ202" s="30"/>
      <c r="DK202" s="30"/>
      <c r="DL202" s="30"/>
      <c r="DM202" s="30"/>
      <c r="DN202" s="30"/>
      <c r="DO202" s="30"/>
      <c r="DP202" s="30"/>
      <c r="DQ202" s="30"/>
      <c r="DR202" s="38">
        <f t="shared" si="71"/>
        <v>1.6666666666666652</v>
      </c>
      <c r="DS202" s="78">
        <f t="shared" si="69"/>
        <v>0.10029608984947837</v>
      </c>
      <c r="DT202" s="78" t="e" cm="1">
        <f t="array" ref="DT202">_xlfn.IFS(
    FALSE, N("Check if X1 shading is ON"),
    $DT$88&lt;&gt;"x", NA(),
    FALSE, N("Check if case is 'LEFT' and x axis value less than z score"),
    AND($DE$107 = "LEFT", $DR202 &lt; IF($DI$107="", 0, $DI$107)), $DS202,
    FALSE, N("Check if case is 'RIGHT' and x axis value greater than z score"),
    AND($DE$107 = "RIGHT", $DR202 &gt; IF($DI$107="", 0, $DI$107)), $DS202,
    FALSE, N("Check if case is 'TWO' and both directions"),
    AND(
        $DE$107 = "TWO",
        OR($DR202 &lt; -ABS($DI$107), $DR202 &gt; ABS($DI$108))
    ), $DS202,
    FALSE, N("Default case: Return NA()"),
    TRUE, NA()
)</f>
        <v>#N/A</v>
      </c>
      <c r="DU202" s="78" t="e" cm="1">
        <f t="array" ref="DU202">_xlfn.IFS(
    FALSE, N("Check if X1 shading is ON"),
    $DT$88&lt;&gt;"x", NA(),
    FALSE, N("Check if case is 'LEFT' and x axis value less than z score"),
    AND($DE$108 = "LEFT", $DR202 &lt; IF($DI$108="", 0, $DI$108)), $DS202,
    FALSE, N("Check if case is 'RIGHT' and x axis value greater than z score"),
    AND($DE$108 = "RIGHT", $DR202 &gt; IF($DI$108="", 0, $DI$108)), $DS202,
    FALSE, N("Default case: Return NA()"),
    TRUE, NA()
)</f>
        <v>#N/A</v>
      </c>
      <c r="DV202" s="78" t="e" cm="1">
        <f t="array" ref="DV202">_xlfn.IFS(
    FALSE, N("Check if X1 shading is ON"),
    $DV$88&lt;&gt;"x", NA(),
    FALSE, N("Check if case is 'LEFT' and x axis value less than z score"),
    AND($DE$111 = "LEFT", $DR202 &lt; IF($DI$111="", 0, $DI$111)), $DS202,
    FALSE, N("Check if case is 'RIGHT' and x axis value greater than z score"),
    AND($DE$111 = "RIGHT", $DR202 &gt; IF($DI$111="", 0, $DI$111)), $DS202,
    FALSE, N("Check if case is 'TWO' and both directions"),
    AND(
        $DE$111 = "TWO",
        OR($DR202 &lt; -ABS($DI$111), $DR202 &gt; ABS($DI$111))
    ), $DS202,
    FALSE, N("Default case: Return NA()"),
    TRUE, NA()
)</f>
        <v>#N/A</v>
      </c>
      <c r="DW202" s="30"/>
      <c r="DX202" s="66">
        <v>-0.50000000000000222</v>
      </c>
      <c r="DY202" s="66">
        <v>0.254</v>
      </c>
      <c r="DZ202" s="66">
        <f t="shared" si="58"/>
        <v>0.254</v>
      </c>
      <c r="EA202" s="66" t="str">
        <f t="shared" si="59"/>
        <v>x̅</v>
      </c>
    </row>
    <row r="203" spans="27:131" ht="16" x14ac:dyDescent="0.2">
      <c r="AA203"/>
      <c r="AB203" s="30"/>
      <c r="AC203" s="26"/>
      <c r="AD203" s="66"/>
      <c r="AE203" s="26">
        <f>AE160</f>
        <v>3</v>
      </c>
      <c r="AF203" s="26">
        <f>AF202</f>
        <v>-0.09</v>
      </c>
      <c r="AG203" s="100">
        <v>3</v>
      </c>
      <c r="AH203" s="104">
        <f t="shared" si="75"/>
        <v>1.3447214812253743</v>
      </c>
      <c r="AI203" s="83" t="str">
        <f t="shared" si="73"/>
        <v>+1.34</v>
      </c>
      <c r="AJ203" s="30"/>
      <c r="AK203" s="30"/>
      <c r="AL203" s="30"/>
      <c r="AM203" s="30"/>
      <c r="AN203" s="30"/>
      <c r="AO203" s="30"/>
      <c r="AP203" s="30"/>
      <c r="AQ203" s="30"/>
      <c r="AR203" s="30"/>
      <c r="AS203" s="38">
        <f t="shared" si="43"/>
        <v>1.7499999999999987</v>
      </c>
      <c r="AT203" s="78">
        <f t="shared" si="44"/>
        <v>8.773565453914281E-2</v>
      </c>
      <c r="AU203" s="78" t="e" cm="1">
        <f t="array" ref="AU203">_xlfn.IFS(
    FALSE, N("Check if X1 shading is ON"),
    $AU$87&lt;&gt;"x", NA(),
    FALSE, N("Check if case is 'LEFT' and x axis value less than z score"),
    AND($AF$106 = "LEFT", $AS203 &lt; IF($AJ$106="", 0, $AJ$106)), $AT203,
    FALSE, N("Check if case is 'RIGHT' and x axis value greater than z score"),
    AND($AF$106 = "RIGHT", $AS203 &gt; IF($AJ$106="", 0, $AJ$106)), $AT203,
    FALSE, N("Check if case is 'TWO' and both directions"),
    AND(
        $AF$106 = "TWO",
        OR($AS203 &lt; -ABS($AJ$106), $AS203 &gt; ABS($AJ$107))
    ), $AT203,
    FALSE, N("Default case: Return NA()"),
    TRUE, NA()
)</f>
        <v>#N/A</v>
      </c>
      <c r="AV203" s="78" t="e" cm="1">
        <f t="array" ref="AV203">_xlfn.IFS(
    FALSE, N("Check if X1 shading is ON"),
    $AU$87&lt;&gt;"x", NA(),
    FALSE, N("Check if case is 'LEFT' and x axis value less than z score"),
    AND($AF$107 = "LEFT", $AS203 &lt; IF($AJ$107="", 0, $AJ$107)), $AT203,
    FALSE, N("Check if case is 'RIGHT' and x axis value greater than z score"),
    AND($AF$107 = "RIGHT", $AS203 &gt; IF($AJ$107="", 0, $AJ$107)), $AT203,
    FALSE, N("Default case: Return NA()"),
    TRUE, NA()
)</f>
        <v>#N/A</v>
      </c>
      <c r="AW203" s="78" t="e" cm="1">
        <f t="array" ref="AW203">_xlfn.IFS(
    FALSE, N("Check if X1 shading is ON"),
    $AW$87&lt;&gt;"x", NA(),
    FALSE, N("Check if case is 'LEFT' and x axis value less than z score"),
    AND($AF$110 = "LEFT", $AS203 &lt; IF($AJ$110="", 0, $AJ$110)), $AT203,
    FALSE, N("Check if case is 'RIGHT' and x axis value greater than z score"),
    AND($AF$110 = "RIGHT", $AS203 &gt; IF($AJ$110="", 0, $AJ$110)), $AT203,
    FALSE, N("Check if case is 'TWO' and both directions"),
    AND(
        $AF$110 = "TWO",
        OR($AS203 &lt; -ABS($AJ$110), $AS203 &gt; ABS($AJ$110))
    ), $AT203,
    FALSE, N("Default case: Return NA()"),
    TRUE, NA()
)</f>
        <v>#N/A</v>
      </c>
      <c r="AX203" s="30"/>
      <c r="AY203" s="66">
        <v>-0.16666666666666879</v>
      </c>
      <c r="AZ203" s="66">
        <v>0.254</v>
      </c>
      <c r="BA203" s="66">
        <f t="shared" si="56"/>
        <v>0.254</v>
      </c>
      <c r="BB203" s="66" t="str">
        <f t="shared" si="57"/>
        <v>x̅</v>
      </c>
      <c r="DA203" s="30"/>
      <c r="DB203" s="26"/>
      <c r="DC203" s="66"/>
      <c r="DD203" s="26">
        <f t="shared" si="74"/>
        <v>2</v>
      </c>
      <c r="DE203" s="26">
        <f t="shared" si="76"/>
        <v>-0.09</v>
      </c>
      <c r="DF203" s="100">
        <v>2</v>
      </c>
      <c r="DG203" s="104">
        <f t="shared" si="77"/>
        <v>0.89648098748358285</v>
      </c>
      <c r="DH203" s="83" t="str">
        <f t="shared" si="78"/>
        <v>+0.90</v>
      </c>
      <c r="DI203" s="8"/>
      <c r="DJ203" s="30"/>
      <c r="DK203" s="30"/>
      <c r="DL203" s="30"/>
      <c r="DM203" s="30"/>
      <c r="DN203" s="30"/>
      <c r="DO203" s="30"/>
      <c r="DP203" s="30"/>
      <c r="DQ203" s="30"/>
      <c r="DR203" s="38">
        <f t="shared" si="71"/>
        <v>1.7083333333333319</v>
      </c>
      <c r="DS203" s="78">
        <f t="shared" si="69"/>
        <v>9.3868438952044511E-2</v>
      </c>
      <c r="DT203" s="78" t="e" cm="1">
        <f t="array" ref="DT203">_xlfn.IFS(
    FALSE, N("Check if X1 shading is ON"),
    $DT$88&lt;&gt;"x", NA(),
    FALSE, N("Check if case is 'LEFT' and x axis value less than z score"),
    AND($DE$107 = "LEFT", $DR203 &lt; IF($DI$107="", 0, $DI$107)), $DS203,
    FALSE, N("Check if case is 'RIGHT' and x axis value greater than z score"),
    AND($DE$107 = "RIGHT", $DR203 &gt; IF($DI$107="", 0, $DI$107)), $DS203,
    FALSE, N("Check if case is 'TWO' and both directions"),
    AND(
        $DE$107 = "TWO",
        OR($DR203 &lt; -ABS($DI$107), $DR203 &gt; ABS($DI$108))
    ), $DS203,
    FALSE, N("Default case: Return NA()"),
    TRUE, NA()
)</f>
        <v>#N/A</v>
      </c>
      <c r="DU203" s="78" t="e" cm="1">
        <f t="array" ref="DU203">_xlfn.IFS(
    FALSE, N("Check if X1 shading is ON"),
    $DT$88&lt;&gt;"x", NA(),
    FALSE, N("Check if case is 'LEFT' and x axis value less than z score"),
    AND($DE$108 = "LEFT", $DR203 &lt; IF($DI$108="", 0, $DI$108)), $DS203,
    FALSE, N("Check if case is 'RIGHT' and x axis value greater than z score"),
    AND($DE$108 = "RIGHT", $DR203 &gt; IF($DI$108="", 0, $DI$108)), $DS203,
    FALSE, N("Default case: Return NA()"),
    TRUE, NA()
)</f>
        <v>#N/A</v>
      </c>
      <c r="DV203" s="78" t="e" cm="1">
        <f t="array" ref="DV203">_xlfn.IFS(
    FALSE, N("Check if X1 shading is ON"),
    $DV$88&lt;&gt;"x", NA(),
    FALSE, N("Check if case is 'LEFT' and x axis value less than z score"),
    AND($DE$111 = "LEFT", $DR203 &lt; IF($DI$111="", 0, $DI$111)), $DS203,
    FALSE, N("Check if case is 'RIGHT' and x axis value greater than z score"),
    AND($DE$111 = "RIGHT", $DR203 &gt; IF($DI$111="", 0, $DI$111)), $DS203,
    FALSE, N("Check if case is 'TWO' and both directions"),
    AND(
        $DE$111 = "TWO",
        OR($DR203 &lt; -ABS($DI$111), $DR203 &gt; ABS($DI$111))
    ), $DS203,
    FALSE, N("Default case: Return NA()"),
    TRUE, NA()
)</f>
        <v>#N/A</v>
      </c>
      <c r="DW203" s="30"/>
      <c r="DX203" s="66">
        <v>-0.33333333333333548</v>
      </c>
      <c r="DY203" s="66">
        <v>0.254</v>
      </c>
      <c r="DZ203" s="66">
        <f t="shared" si="58"/>
        <v>0.254</v>
      </c>
      <c r="EA203" s="66" t="str">
        <f t="shared" si="59"/>
        <v>x̅</v>
      </c>
    </row>
    <row r="204" spans="27:131" ht="19" x14ac:dyDescent="0.25">
      <c r="AA204"/>
      <c r="AB204" s="30"/>
      <c r="AC204" s="77" t="s">
        <v>88</v>
      </c>
      <c r="AD204" s="66"/>
      <c r="AE204" s="66"/>
      <c r="AF204" s="26"/>
      <c r="AG204" s="26"/>
      <c r="AH204" s="26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8">
        <f t="shared" si="43"/>
        <v>1.7916666666666654</v>
      </c>
      <c r="AT204" s="78">
        <f t="shared" si="44"/>
        <v>8.1895858510748709E-2</v>
      </c>
      <c r="AU204" s="78" t="e" cm="1">
        <f t="array" ref="AU204">_xlfn.IFS(
    FALSE, N("Check if X1 shading is ON"),
    $AU$87&lt;&gt;"x", NA(),
    FALSE, N("Check if case is 'LEFT' and x axis value less than z score"),
    AND($AF$106 = "LEFT", $AS204 &lt; IF($AJ$106="", 0, $AJ$106)), $AT204,
    FALSE, N("Check if case is 'RIGHT' and x axis value greater than z score"),
    AND($AF$106 = "RIGHT", $AS204 &gt; IF($AJ$106="", 0, $AJ$106)), $AT204,
    FALSE, N("Check if case is 'TWO' and both directions"),
    AND(
        $AF$106 = "TWO",
        OR($AS204 &lt; -ABS($AJ$106), $AS204 &gt; ABS($AJ$107))
    ), $AT204,
    FALSE, N("Default case: Return NA()"),
    TRUE, NA()
)</f>
        <v>#N/A</v>
      </c>
      <c r="AV204" s="78" t="e" cm="1">
        <f t="array" ref="AV204">_xlfn.IFS(
    FALSE, N("Check if X1 shading is ON"),
    $AU$87&lt;&gt;"x", NA(),
    FALSE, N("Check if case is 'LEFT' and x axis value less than z score"),
    AND($AF$107 = "LEFT", $AS204 &lt; IF($AJ$107="", 0, $AJ$107)), $AT204,
    FALSE, N("Check if case is 'RIGHT' and x axis value greater than z score"),
    AND($AF$107 = "RIGHT", $AS204 &gt; IF($AJ$107="", 0, $AJ$107)), $AT204,
    FALSE, N("Default case: Return NA()"),
    TRUE, NA()
)</f>
        <v>#N/A</v>
      </c>
      <c r="AW204" s="78" t="e" cm="1">
        <f t="array" ref="AW204">_xlfn.IFS(
    FALSE, N("Check if X1 shading is ON"),
    $AW$87&lt;&gt;"x", NA(),
    FALSE, N("Check if case is 'LEFT' and x axis value less than z score"),
    AND($AF$110 = "LEFT", $AS204 &lt; IF($AJ$110="", 0, $AJ$110)), $AT204,
    FALSE, N("Check if case is 'RIGHT' and x axis value greater than z score"),
    AND($AF$110 = "RIGHT", $AS204 &gt; IF($AJ$110="", 0, $AJ$110)), $AT204,
    FALSE, N("Check if case is 'TWO' and both directions"),
    AND(
        $AF$110 = "TWO",
        OR($AS204 &lt; -ABS($AJ$110), $AS204 &gt; ABS($AJ$110))
    ), $AT204,
    FALSE, N("Default case: Return NA()"),
    TRUE, NA()
)</f>
        <v>#N/A</v>
      </c>
      <c r="AX204" s="30"/>
      <c r="AY204" s="66">
        <v>0.16666666666666449</v>
      </c>
      <c r="AZ204" s="66">
        <v>0.254</v>
      </c>
      <c r="BA204" s="66">
        <f t="shared" si="56"/>
        <v>0.254</v>
      </c>
      <c r="BB204" s="66" t="str">
        <f t="shared" si="57"/>
        <v>x̅</v>
      </c>
      <c r="DA204" s="30"/>
      <c r="DB204" s="26"/>
      <c r="DC204" s="66"/>
      <c r="DD204" s="26">
        <f t="shared" si="74"/>
        <v>3</v>
      </c>
      <c r="DE204" s="26">
        <f t="shared" si="76"/>
        <v>-0.09</v>
      </c>
      <c r="DF204" s="100">
        <v>3</v>
      </c>
      <c r="DG204" s="104">
        <f t="shared" si="77"/>
        <v>1.3447214812253743</v>
      </c>
      <c r="DH204" s="83" t="str">
        <f t="shared" si="78"/>
        <v>+1.34</v>
      </c>
      <c r="DI204" s="30"/>
      <c r="DJ204" s="30"/>
      <c r="DK204" s="30"/>
      <c r="DL204" s="30"/>
      <c r="DM204" s="30"/>
      <c r="DN204" s="30"/>
      <c r="DO204" s="30"/>
      <c r="DP204" s="30"/>
      <c r="DQ204" s="30"/>
      <c r="DR204" s="38">
        <f t="shared" si="71"/>
        <v>1.7499999999999987</v>
      </c>
      <c r="DS204" s="78">
        <f t="shared" si="69"/>
        <v>8.773565453914281E-2</v>
      </c>
      <c r="DT204" s="78" t="e" cm="1">
        <f t="array" ref="DT204">_xlfn.IFS(
    FALSE, N("Check if X1 shading is ON"),
    $DT$88&lt;&gt;"x", NA(),
    FALSE, N("Check if case is 'LEFT' and x axis value less than z score"),
    AND($DE$107 = "LEFT", $DR204 &lt; IF($DI$107="", 0, $DI$107)), $DS204,
    FALSE, N("Check if case is 'RIGHT' and x axis value greater than z score"),
    AND($DE$107 = "RIGHT", $DR204 &gt; IF($DI$107="", 0, $DI$107)), $DS204,
    FALSE, N("Check if case is 'TWO' and both directions"),
    AND(
        $DE$107 = "TWO",
        OR($DR204 &lt; -ABS($DI$107), $DR204 &gt; ABS($DI$108))
    ), $DS204,
    FALSE, N("Default case: Return NA()"),
    TRUE, NA()
)</f>
        <v>#N/A</v>
      </c>
      <c r="DU204" s="78" t="e" cm="1">
        <f t="array" ref="DU204">_xlfn.IFS(
    FALSE, N("Check if X1 shading is ON"),
    $DT$88&lt;&gt;"x", NA(),
    FALSE, N("Check if case is 'LEFT' and x axis value less than z score"),
    AND($DE$108 = "LEFT", $DR204 &lt; IF($DI$108="", 0, $DI$108)), $DS204,
    FALSE, N("Check if case is 'RIGHT' and x axis value greater than z score"),
    AND($DE$108 = "RIGHT", $DR204 &gt; IF($DI$108="", 0, $DI$108)), $DS204,
    FALSE, N("Default case: Return NA()"),
    TRUE, NA()
)</f>
        <v>#N/A</v>
      </c>
      <c r="DV204" s="78" t="e" cm="1">
        <f t="array" ref="DV204">_xlfn.IFS(
    FALSE, N("Check if X1 shading is ON"),
    $DV$88&lt;&gt;"x", NA(),
    FALSE, N("Check if case is 'LEFT' and x axis value less than z score"),
    AND($DE$111 = "LEFT", $DR204 &lt; IF($DI$111="", 0, $DI$111)), $DS204,
    FALSE, N("Check if case is 'RIGHT' and x axis value greater than z score"),
    AND($DE$111 = "RIGHT", $DR204 &gt; IF($DI$111="", 0, $DI$111)), $DS204,
    FALSE, N("Check if case is 'TWO' and both directions"),
    AND(
        $DE$111 = "TWO",
        OR($DR204 &lt; -ABS($DI$111), $DR204 &gt; ABS($DI$111))
    ), $DS204,
    FALSE, N("Default case: Return NA()"),
    TRUE, NA()
)</f>
        <v>#N/A</v>
      </c>
      <c r="DW204" s="30"/>
      <c r="DX204" s="66">
        <v>-0.16666666666666879</v>
      </c>
      <c r="DY204" s="66">
        <v>0.254</v>
      </c>
      <c r="DZ204" s="66">
        <f t="shared" ref="DZ204:DZ235" si="80">IF($DZ$42="x",DY204,NA())</f>
        <v>0.254</v>
      </c>
      <c r="EA204" s="66" t="str">
        <f t="shared" ref="EA204:EA237" si="81">IF($DH$106="","",$DH$106)</f>
        <v>x̅</v>
      </c>
    </row>
    <row r="205" spans="27:131" ht="19" x14ac:dyDescent="0.25">
      <c r="AA205"/>
      <c r="AB205" s="30"/>
      <c r="AC205" s="35" t="s">
        <v>40</v>
      </c>
      <c r="AD205" s="70" t="s">
        <v>41</v>
      </c>
      <c r="AE205" s="64" t="str">
        <f>LEFT(AC204,6)&amp;" "&amp;$AD$106&amp;" axis"</f>
        <v>X3 raw T x̅ axis</v>
      </c>
      <c r="AF205" s="64" t="str">
        <f>$AD$101&amp;" y"</f>
        <v>T x̅ y</v>
      </c>
      <c r="AG205" s="35" t="str">
        <f>$AD$101&amp;" raw labels"</f>
        <v>T x̅ raw labels</v>
      </c>
      <c r="AH205" s="26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8">
        <f t="shared" si="43"/>
        <v>1.8333333333333321</v>
      </c>
      <c r="AT205" s="78">
        <f t="shared" si="44"/>
        <v>7.6345859429669094E-2</v>
      </c>
      <c r="AU205" s="78" t="e" cm="1">
        <f t="array" ref="AU205">_xlfn.IFS(
    FALSE, N("Check if X1 shading is ON"),
    $AU$87&lt;&gt;"x", NA(),
    FALSE, N("Check if case is 'LEFT' and x axis value less than z score"),
    AND($AF$106 = "LEFT", $AS205 &lt; IF($AJ$106="", 0, $AJ$106)), $AT205,
    FALSE, N("Check if case is 'RIGHT' and x axis value greater than z score"),
    AND($AF$106 = "RIGHT", $AS205 &gt; IF($AJ$106="", 0, $AJ$106)), $AT205,
    FALSE, N("Check if case is 'TWO' and both directions"),
    AND(
        $AF$106 = "TWO",
        OR($AS205 &lt; -ABS($AJ$106), $AS205 &gt; ABS($AJ$107))
    ), $AT205,
    FALSE, N("Default case: Return NA()"),
    TRUE, NA()
)</f>
        <v>#N/A</v>
      </c>
      <c r="AV205" s="78" t="e" cm="1">
        <f t="array" ref="AV205">_xlfn.IFS(
    FALSE, N("Check if X1 shading is ON"),
    $AU$87&lt;&gt;"x", NA(),
    FALSE, N("Check if case is 'LEFT' and x axis value less than z score"),
    AND($AF$107 = "LEFT", $AS205 &lt; IF($AJ$107="", 0, $AJ$107)), $AT205,
    FALSE, N("Check if case is 'RIGHT' and x axis value greater than z score"),
    AND($AF$107 = "RIGHT", $AS205 &gt; IF($AJ$107="", 0, $AJ$107)), $AT205,
    FALSE, N("Default case: Return NA()"),
    TRUE, NA()
)</f>
        <v>#N/A</v>
      </c>
      <c r="AW205" s="78" t="e" cm="1">
        <f t="array" ref="AW205">_xlfn.IFS(
    FALSE, N("Check if X1 shading is ON"),
    $AW$87&lt;&gt;"x", NA(),
    FALSE, N("Check if case is 'LEFT' and x axis value less than z score"),
    AND($AF$110 = "LEFT", $AS205 &lt; IF($AJ$110="", 0, $AJ$110)), $AT205,
    FALSE, N("Check if case is 'RIGHT' and x axis value greater than z score"),
    AND($AF$110 = "RIGHT", $AS205 &gt; IF($AJ$110="", 0, $AJ$110)), $AT205,
    FALSE, N("Check if case is 'TWO' and both directions"),
    AND(
        $AF$110 = "TWO",
        OR($AS205 &lt; -ABS($AJ$110), $AS205 &gt; ABS($AJ$110))
    ), $AT205,
    FALSE, N("Default case: Return NA()"),
    TRUE, NA()
)</f>
        <v>#N/A</v>
      </c>
      <c r="AX205" s="30"/>
      <c r="AY205" s="66">
        <v>0.33333333333333115</v>
      </c>
      <c r="AZ205" s="66">
        <v>0.254</v>
      </c>
      <c r="BA205" s="66">
        <f t="shared" si="56"/>
        <v>0.254</v>
      </c>
      <c r="BB205" s="66" t="str">
        <f t="shared" si="57"/>
        <v>x̅</v>
      </c>
      <c r="DA205" s="30"/>
      <c r="DB205" s="77" t="s">
        <v>88</v>
      </c>
      <c r="DC205" s="66"/>
      <c r="DD205" s="66"/>
      <c r="DE205" s="26"/>
      <c r="DF205" s="26"/>
      <c r="DG205" s="26"/>
      <c r="DH205" s="30"/>
      <c r="DI205" s="30"/>
      <c r="DJ205" s="30"/>
      <c r="DK205" s="30"/>
      <c r="DL205" s="30"/>
      <c r="DM205" s="30"/>
      <c r="DN205" s="30"/>
      <c r="DO205" s="30"/>
      <c r="DP205" s="30"/>
      <c r="DQ205" s="30"/>
      <c r="DR205" s="38">
        <f t="shared" si="71"/>
        <v>1.7916666666666654</v>
      </c>
      <c r="DS205" s="78">
        <f t="shared" si="69"/>
        <v>8.1895858510748709E-2</v>
      </c>
      <c r="DT205" s="78" t="e" cm="1">
        <f t="array" ref="DT205">_xlfn.IFS(
    FALSE, N("Check if X1 shading is ON"),
    $DT$88&lt;&gt;"x", NA(),
    FALSE, N("Check if case is 'LEFT' and x axis value less than z score"),
    AND($DE$107 = "LEFT", $DR205 &lt; IF($DI$107="", 0, $DI$107)), $DS205,
    FALSE, N("Check if case is 'RIGHT' and x axis value greater than z score"),
    AND($DE$107 = "RIGHT", $DR205 &gt; IF($DI$107="", 0, $DI$107)), $DS205,
    FALSE, N("Check if case is 'TWO' and both directions"),
    AND(
        $DE$107 = "TWO",
        OR($DR205 &lt; -ABS($DI$107), $DR205 &gt; ABS($DI$108))
    ), $DS205,
    FALSE, N("Default case: Return NA()"),
    TRUE, NA()
)</f>
        <v>#N/A</v>
      </c>
      <c r="DU205" s="78" t="e" cm="1">
        <f t="array" ref="DU205">_xlfn.IFS(
    FALSE, N("Check if X1 shading is ON"),
    $DT$88&lt;&gt;"x", NA(),
    FALSE, N("Check if case is 'LEFT' and x axis value less than z score"),
    AND($DE$108 = "LEFT", $DR205 &lt; IF($DI$108="", 0, $DI$108)), $DS205,
    FALSE, N("Check if case is 'RIGHT' and x axis value greater than z score"),
    AND($DE$108 = "RIGHT", $DR205 &gt; IF($DI$108="", 0, $DI$108)), $DS205,
    FALSE, N("Default case: Return NA()"),
    TRUE, NA()
)</f>
        <v>#N/A</v>
      </c>
      <c r="DV205" s="78" t="e" cm="1">
        <f t="array" ref="DV205">_xlfn.IFS(
    FALSE, N("Check if X1 shading is ON"),
    $DV$88&lt;&gt;"x", NA(),
    FALSE, N("Check if case is 'LEFT' and x axis value less than z score"),
    AND($DE$111 = "LEFT", $DR205 &lt; IF($DI$111="", 0, $DI$111)), $DS205,
    FALSE, N("Check if case is 'RIGHT' and x axis value greater than z score"),
    AND($DE$111 = "RIGHT", $DR205 &gt; IF($DI$111="", 0, $DI$111)), $DS205,
    FALSE, N("Check if case is 'TWO' and both directions"),
    AND(
        $DE$111 = "TWO",
        OR($DR205 &lt; -ABS($DI$111), $DR205 &gt; ABS($DI$111))
    ), $DS205,
    FALSE, N("Default case: Return NA()"),
    TRUE, NA()
)</f>
        <v>#N/A</v>
      </c>
      <c r="DW205" s="30"/>
      <c r="DX205" s="66">
        <v>0.16666666666666449</v>
      </c>
      <c r="DY205" s="66">
        <v>0.254</v>
      </c>
      <c r="DZ205" s="66">
        <f t="shared" si="80"/>
        <v>0.254</v>
      </c>
      <c r="EA205" s="66" t="str">
        <f t="shared" si="81"/>
        <v>x̅</v>
      </c>
    </row>
    <row r="206" spans="27:131" ht="34" x14ac:dyDescent="0.2">
      <c r="AA206"/>
      <c r="AB206" s="30"/>
      <c r="AC206" s="26">
        <f>AN107</f>
        <v>0</v>
      </c>
      <c r="AD206" s="66">
        <v>-0.2</v>
      </c>
      <c r="AE206" s="26">
        <f t="shared" ref="AE206:AE213" si="82">AE153</f>
        <v>-4</v>
      </c>
      <c r="AF206" s="26" t="e">
        <f>IF(
    $AC$206="x",
    $AD$206,
    NA()
)</f>
        <v>#N/A</v>
      </c>
      <c r="AG206" s="82" t="str">
        <f>IF(AG207="","","raw scale")</f>
        <v>raw scale</v>
      </c>
      <c r="AH206" s="26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8">
        <f t="shared" si="43"/>
        <v>1.8749999999999989</v>
      </c>
      <c r="AT206" s="78">
        <f t="shared" si="44"/>
        <v>7.1081283937811518E-2</v>
      </c>
      <c r="AU206" s="78" t="e" cm="1">
        <f t="array" ref="AU206">_xlfn.IFS(
    FALSE, N("Check if X1 shading is ON"),
    $AU$87&lt;&gt;"x", NA(),
    FALSE, N("Check if case is 'LEFT' and x axis value less than z score"),
    AND($AF$106 = "LEFT", $AS206 &lt; IF($AJ$106="", 0, $AJ$106)), $AT206,
    FALSE, N("Check if case is 'RIGHT' and x axis value greater than z score"),
    AND($AF$106 = "RIGHT", $AS206 &gt; IF($AJ$106="", 0, $AJ$106)), $AT206,
    FALSE, N("Check if case is 'TWO' and both directions"),
    AND(
        $AF$106 = "TWO",
        OR($AS206 &lt; -ABS($AJ$106), $AS206 &gt; ABS($AJ$107))
    ), $AT206,
    FALSE, N("Default case: Return NA()"),
    TRUE, NA()
)</f>
        <v>#N/A</v>
      </c>
      <c r="AV206" s="78" t="e" cm="1">
        <f t="array" ref="AV206">_xlfn.IFS(
    FALSE, N("Check if X1 shading is ON"),
    $AU$87&lt;&gt;"x", NA(),
    FALSE, N("Check if case is 'LEFT' and x axis value less than z score"),
    AND($AF$107 = "LEFT", $AS206 &lt; IF($AJ$107="", 0, $AJ$107)), $AT206,
    FALSE, N("Check if case is 'RIGHT' and x axis value greater than z score"),
    AND($AF$107 = "RIGHT", $AS206 &gt; IF($AJ$107="", 0, $AJ$107)), $AT206,
    FALSE, N("Default case: Return NA()"),
    TRUE, NA()
)</f>
        <v>#N/A</v>
      </c>
      <c r="AW206" s="78" t="e" cm="1">
        <f t="array" ref="AW206">_xlfn.IFS(
    FALSE, N("Check if X1 shading is ON"),
    $AW$87&lt;&gt;"x", NA(),
    FALSE, N("Check if case is 'LEFT' and x axis value less than z score"),
    AND($AF$110 = "LEFT", $AS206 &lt; IF($AJ$110="", 0, $AJ$110)), $AT206,
    FALSE, N("Check if case is 'RIGHT' and x axis value greater than z score"),
    AND($AF$110 = "RIGHT", $AS206 &gt; IF($AJ$110="", 0, $AJ$110)), $AT206,
    FALSE, N("Check if case is 'TWO' and both directions"),
    AND(
        $AF$110 = "TWO",
        OR($AS206 &lt; -ABS($AJ$110), $AS206 &gt; ABS($AJ$110))
    ), $AT206,
    FALSE, N("Default case: Return NA()"),
    TRUE, NA()
)</f>
        <v>#N/A</v>
      </c>
      <c r="AX206" s="30"/>
      <c r="AY206" s="66">
        <v>0.49999999999999789</v>
      </c>
      <c r="AZ206" s="66">
        <v>0.254</v>
      </c>
      <c r="BA206" s="66">
        <f t="shared" si="56"/>
        <v>0.254</v>
      </c>
      <c r="BB206" s="66" t="str">
        <f t="shared" si="57"/>
        <v>x̅</v>
      </c>
      <c r="DA206" s="30"/>
      <c r="DB206" s="35" t="s">
        <v>40</v>
      </c>
      <c r="DC206" s="70" t="s">
        <v>41</v>
      </c>
      <c r="DD206" s="64" t="str">
        <f>LEFT(DB205,6)&amp;" "&amp;$DC$107&amp;" axis"</f>
        <v>X3 raw T x̅ axis</v>
      </c>
      <c r="DE206" s="64" t="str">
        <f>$DC$102&amp;" y"</f>
        <v>T x̅ y</v>
      </c>
      <c r="DF206" s="35" t="str">
        <f>$DC$102&amp;" raw labels"</f>
        <v>T x̅ raw labels</v>
      </c>
      <c r="DG206" s="26"/>
      <c r="DH206" s="30"/>
      <c r="DI206" s="30"/>
      <c r="DJ206" s="30"/>
      <c r="DK206" s="30"/>
      <c r="DL206" s="30"/>
      <c r="DM206" s="30"/>
      <c r="DN206" s="30"/>
      <c r="DO206" s="30"/>
      <c r="DP206" s="30"/>
      <c r="DQ206" s="30"/>
      <c r="DR206" s="38">
        <f t="shared" si="71"/>
        <v>1.8333333333333321</v>
      </c>
      <c r="DS206" s="78">
        <f t="shared" si="69"/>
        <v>7.6345859429669094E-2</v>
      </c>
      <c r="DT206" s="78" t="e" cm="1">
        <f t="array" ref="DT206">_xlfn.IFS(
    FALSE, N("Check if X1 shading is ON"),
    $DT$88&lt;&gt;"x", NA(),
    FALSE, N("Check if case is 'LEFT' and x axis value less than z score"),
    AND($DE$107 = "LEFT", $DR206 &lt; IF($DI$107="", 0, $DI$107)), $DS206,
    FALSE, N("Check if case is 'RIGHT' and x axis value greater than z score"),
    AND($DE$107 = "RIGHT", $DR206 &gt; IF($DI$107="", 0, $DI$107)), $DS206,
    FALSE, N("Check if case is 'TWO' and both directions"),
    AND(
        $DE$107 = "TWO",
        OR($DR206 &lt; -ABS($DI$107), $DR206 &gt; ABS($DI$108))
    ), $DS206,
    FALSE, N("Default case: Return NA()"),
    TRUE, NA()
)</f>
        <v>#N/A</v>
      </c>
      <c r="DU206" s="78" t="e" cm="1">
        <f t="array" ref="DU206">_xlfn.IFS(
    FALSE, N("Check if X1 shading is ON"),
    $DT$88&lt;&gt;"x", NA(),
    FALSE, N("Check if case is 'LEFT' and x axis value less than z score"),
    AND($DE$108 = "LEFT", $DR206 &lt; IF($DI$108="", 0, $DI$108)), $DS206,
    FALSE, N("Check if case is 'RIGHT' and x axis value greater than z score"),
    AND($DE$108 = "RIGHT", $DR206 &gt; IF($DI$108="", 0, $DI$108)), $DS206,
    FALSE, N("Default case: Return NA()"),
    TRUE, NA()
)</f>
        <v>#N/A</v>
      </c>
      <c r="DV206" s="78" t="e" cm="1">
        <f t="array" ref="DV206">_xlfn.IFS(
    FALSE, N("Check if X1 shading is ON"),
    $DV$88&lt;&gt;"x", NA(),
    FALSE, N("Check if case is 'LEFT' and x axis value less than z score"),
    AND($DE$111 = "LEFT", $DR206 &lt; IF($DI$111="", 0, $DI$111)), $DS206,
    FALSE, N("Check if case is 'RIGHT' and x axis value greater than z score"),
    AND($DE$111 = "RIGHT", $DR206 &gt; IF($DI$111="", 0, $DI$111)), $DS206,
    FALSE, N("Check if case is 'TWO' and both directions"),
    AND(
        $DE$111 = "TWO",
        OR($DR206 &lt; -ABS($DI$111), $DR206 &gt; ABS($DI$111))
    ), $DS206,
    FALSE, N("Default case: Return NA()"),
    TRUE, NA()
)</f>
        <v>#N/A</v>
      </c>
      <c r="DW206" s="30"/>
      <c r="DX206" s="66">
        <v>0.33333333333333115</v>
      </c>
      <c r="DY206" s="66">
        <v>0.254</v>
      </c>
      <c r="DZ206" s="66">
        <f t="shared" si="80"/>
        <v>0.254</v>
      </c>
      <c r="EA206" s="66" t="str">
        <f t="shared" si="81"/>
        <v>x̅</v>
      </c>
    </row>
    <row r="207" spans="27:131" ht="17" x14ac:dyDescent="0.2">
      <c r="AA207"/>
      <c r="AB207" s="30"/>
      <c r="AC207" s="26"/>
      <c r="AD207" s="66"/>
      <c r="AE207" s="26">
        <f t="shared" si="82"/>
        <v>-3</v>
      </c>
      <c r="AF207" s="26" t="e">
        <f t="shared" ref="AF207:AF213" si="83">IF(
    $AC$206="x",
    $AD$206,
    NA()
)</f>
        <v>#N/A</v>
      </c>
      <c r="AG207" s="83" t="str">
        <f t="shared" ref="AG207:AG213" si="84">IFERROR(
    TEXT(
        AG$110 + $AE207 * AH$110,
        IF(
            $AN$110 = 0,
            "#,##0",
            "#,##0." &amp; REPT("0", $AN$110)
        )
    ),
    ""
)</f>
        <v>78.66</v>
      </c>
      <c r="AH207" s="26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8">
        <f t="shared" si="43"/>
        <v>1.9166666666666656</v>
      </c>
      <c r="AT207" s="78">
        <f t="shared" si="44"/>
        <v>6.6096706874346267E-2</v>
      </c>
      <c r="AU207" s="78" t="e" cm="1">
        <f t="array" ref="AU207">_xlfn.IFS(
    FALSE, N("Check if X1 shading is ON"),
    $AU$87&lt;&gt;"x", NA(),
    FALSE, N("Check if case is 'LEFT' and x axis value less than z score"),
    AND($AF$106 = "LEFT", $AS207 &lt; IF($AJ$106="", 0, $AJ$106)), $AT207,
    FALSE, N("Check if case is 'RIGHT' and x axis value greater than z score"),
    AND($AF$106 = "RIGHT", $AS207 &gt; IF($AJ$106="", 0, $AJ$106)), $AT207,
    FALSE, N("Check if case is 'TWO' and both directions"),
    AND(
        $AF$106 = "TWO",
        OR($AS207 &lt; -ABS($AJ$106), $AS207 &gt; ABS($AJ$107))
    ), $AT207,
    FALSE, N("Default case: Return NA()"),
    TRUE, NA()
)</f>
        <v>#N/A</v>
      </c>
      <c r="AV207" s="78" t="e" cm="1">
        <f t="array" ref="AV207">_xlfn.IFS(
    FALSE, N("Check if X1 shading is ON"),
    $AU$87&lt;&gt;"x", NA(),
    FALSE, N("Check if case is 'LEFT' and x axis value less than z score"),
    AND($AF$107 = "LEFT", $AS207 &lt; IF($AJ$107="", 0, $AJ$107)), $AT207,
    FALSE, N("Check if case is 'RIGHT' and x axis value greater than z score"),
    AND($AF$107 = "RIGHT", $AS207 &gt; IF($AJ$107="", 0, $AJ$107)), $AT207,
    FALSE, N("Default case: Return NA()"),
    TRUE, NA()
)</f>
        <v>#N/A</v>
      </c>
      <c r="AW207" s="78" t="e" cm="1">
        <f t="array" ref="AW207">_xlfn.IFS(
    FALSE, N("Check if X1 shading is ON"),
    $AW$87&lt;&gt;"x", NA(),
    FALSE, N("Check if case is 'LEFT' and x axis value less than z score"),
    AND($AF$110 = "LEFT", $AS207 &lt; IF($AJ$110="", 0, $AJ$110)), $AT207,
    FALSE, N("Check if case is 'RIGHT' and x axis value greater than z score"),
    AND($AF$110 = "RIGHT", $AS207 &gt; IF($AJ$110="", 0, $AJ$110)), $AT207,
    FALSE, N("Check if case is 'TWO' and both directions"),
    AND(
        $AF$110 = "TWO",
        OR($AS207 &lt; -ABS($AJ$110), $AS207 &gt; ABS($AJ$110))
    ), $AT207,
    FALSE, N("Default case: Return NA()"),
    TRUE, NA()
)</f>
        <v>#N/A</v>
      </c>
      <c r="AX207" s="30"/>
      <c r="AY207" s="66">
        <v>0.66666666666666441</v>
      </c>
      <c r="AZ207" s="66">
        <v>0.254</v>
      </c>
      <c r="BA207" s="66">
        <f t="shared" si="56"/>
        <v>0.254</v>
      </c>
      <c r="BB207" s="66" t="str">
        <f t="shared" si="57"/>
        <v>x̅</v>
      </c>
      <c r="DA207" s="30"/>
      <c r="DB207" s="26">
        <f>DM108</f>
        <v>0</v>
      </c>
      <c r="DC207" s="66">
        <v>-0.2</v>
      </c>
      <c r="DD207" s="26">
        <f t="shared" ref="DD207:DD214" si="85">DD154</f>
        <v>-4</v>
      </c>
      <c r="DE207" s="26" t="e">
        <f t="shared" ref="DE207:DE214" si="86">IF(
    $DB$207="x",
    $DC$207,
    NA()
)</f>
        <v>#N/A</v>
      </c>
      <c r="DF207" s="82" t="str">
        <f>IF(DF208="","","raw scale")</f>
        <v>raw scale</v>
      </c>
      <c r="DG207" s="26"/>
      <c r="DH207" s="30"/>
      <c r="DI207" s="30"/>
      <c r="DJ207" s="30"/>
      <c r="DK207" s="30"/>
      <c r="DL207" s="30"/>
      <c r="DM207" s="30"/>
      <c r="DN207" s="30"/>
      <c r="DO207" s="30"/>
      <c r="DP207" s="30"/>
      <c r="DQ207" s="30"/>
      <c r="DR207" s="38">
        <f t="shared" si="71"/>
        <v>1.8749999999999989</v>
      </c>
      <c r="DS207" s="78">
        <f t="shared" si="69"/>
        <v>7.1081283937811518E-2</v>
      </c>
      <c r="DT207" s="78" t="e" cm="1">
        <f t="array" ref="DT207">_xlfn.IFS(
    FALSE, N("Check if X1 shading is ON"),
    $DT$88&lt;&gt;"x", NA(),
    FALSE, N("Check if case is 'LEFT' and x axis value less than z score"),
    AND($DE$107 = "LEFT", $DR207 &lt; IF($DI$107="", 0, $DI$107)), $DS207,
    FALSE, N("Check if case is 'RIGHT' and x axis value greater than z score"),
    AND($DE$107 = "RIGHT", $DR207 &gt; IF($DI$107="", 0, $DI$107)), $DS207,
    FALSE, N("Check if case is 'TWO' and both directions"),
    AND(
        $DE$107 = "TWO",
        OR($DR207 &lt; -ABS($DI$107), $DR207 &gt; ABS($DI$108))
    ), $DS207,
    FALSE, N("Default case: Return NA()"),
    TRUE, NA()
)</f>
        <v>#N/A</v>
      </c>
      <c r="DU207" s="78" t="e" cm="1">
        <f t="array" ref="DU207">_xlfn.IFS(
    FALSE, N("Check if X1 shading is ON"),
    $DT$88&lt;&gt;"x", NA(),
    FALSE, N("Check if case is 'LEFT' and x axis value less than z score"),
    AND($DE$108 = "LEFT", $DR207 &lt; IF($DI$108="", 0, $DI$108)), $DS207,
    FALSE, N("Check if case is 'RIGHT' and x axis value greater than z score"),
    AND($DE$108 = "RIGHT", $DR207 &gt; IF($DI$108="", 0, $DI$108)), $DS207,
    FALSE, N("Default case: Return NA()"),
    TRUE, NA()
)</f>
        <v>#N/A</v>
      </c>
      <c r="DV207" s="78" t="e" cm="1">
        <f t="array" ref="DV207">_xlfn.IFS(
    FALSE, N("Check if X1 shading is ON"),
    $DV$88&lt;&gt;"x", NA(),
    FALSE, N("Check if case is 'LEFT' and x axis value less than z score"),
    AND($DE$111 = "LEFT", $DR207 &lt; IF($DI$111="", 0, $DI$111)), $DS207,
    FALSE, N("Check if case is 'RIGHT' and x axis value greater than z score"),
    AND($DE$111 = "RIGHT", $DR207 &gt; IF($DI$111="", 0, $DI$111)), $DS207,
    FALSE, N("Check if case is 'TWO' and both directions"),
    AND(
        $DE$111 = "TWO",
        OR($DR207 &lt; -ABS($DI$111), $DR207 &gt; ABS($DI$111))
    ), $DS207,
    FALSE, N("Default case: Return NA()"),
    TRUE, NA()
)</f>
        <v>#N/A</v>
      </c>
      <c r="DW207" s="30"/>
      <c r="DX207" s="66">
        <v>0.49999999999999789</v>
      </c>
      <c r="DY207" s="66">
        <v>0.254</v>
      </c>
      <c r="DZ207" s="66">
        <f t="shared" si="80"/>
        <v>0.254</v>
      </c>
      <c r="EA207" s="66" t="str">
        <f t="shared" si="81"/>
        <v>x̅</v>
      </c>
    </row>
    <row r="208" spans="27:131" ht="16" x14ac:dyDescent="0.2">
      <c r="AA208"/>
      <c r="AB208" s="30"/>
      <c r="AC208" s="26"/>
      <c r="AD208" s="66"/>
      <c r="AE208" s="26">
        <f t="shared" si="82"/>
        <v>-2</v>
      </c>
      <c r="AF208" s="26" t="e">
        <f t="shared" si="83"/>
        <v>#N/A</v>
      </c>
      <c r="AG208" s="83" t="str">
        <f t="shared" si="84"/>
        <v>79.10</v>
      </c>
      <c r="AH208" s="26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8">
        <f t="shared" si="43"/>
        <v>1.9583333333333324</v>
      </c>
      <c r="AT208" s="78">
        <f t="shared" si="44"/>
        <v>6.1385778820354765E-2</v>
      </c>
      <c r="AU208" s="78" t="e" cm="1">
        <f t="array" ref="AU208">_xlfn.IFS(
    FALSE, N("Check if X1 shading is ON"),
    $AU$87&lt;&gt;"x", NA(),
    FALSE, N("Check if case is 'LEFT' and x axis value less than z score"),
    AND($AF$106 = "LEFT", $AS208 &lt; IF($AJ$106="", 0, $AJ$106)), $AT208,
    FALSE, N("Check if case is 'RIGHT' and x axis value greater than z score"),
    AND($AF$106 = "RIGHT", $AS208 &gt; IF($AJ$106="", 0, $AJ$106)), $AT208,
    FALSE, N("Check if case is 'TWO' and both directions"),
    AND(
        $AF$106 = "TWO",
        OR($AS208 &lt; -ABS($AJ$106), $AS208 &gt; ABS($AJ$107))
    ), $AT208,
    FALSE, N("Default case: Return NA()"),
    TRUE, NA()
)</f>
        <v>#N/A</v>
      </c>
      <c r="AV208" s="78" t="e" cm="1">
        <f t="array" ref="AV208">_xlfn.IFS(
    FALSE, N("Check if X1 shading is ON"),
    $AU$87&lt;&gt;"x", NA(),
    FALSE, N("Check if case is 'LEFT' and x axis value less than z score"),
    AND($AF$107 = "LEFT", $AS208 &lt; IF($AJ$107="", 0, $AJ$107)), $AT208,
    FALSE, N("Check if case is 'RIGHT' and x axis value greater than z score"),
    AND($AF$107 = "RIGHT", $AS208 &gt; IF($AJ$107="", 0, $AJ$107)), $AT208,
    FALSE, N("Default case: Return NA()"),
    TRUE, NA()
)</f>
        <v>#N/A</v>
      </c>
      <c r="AW208" s="78" t="e" cm="1">
        <f t="array" ref="AW208">_xlfn.IFS(
    FALSE, N("Check if X1 shading is ON"),
    $AW$87&lt;&gt;"x", NA(),
    FALSE, N("Check if case is 'LEFT' and x axis value less than z score"),
    AND($AF$110 = "LEFT", $AS208 &lt; IF($AJ$110="", 0, $AJ$110)), $AT208,
    FALSE, N("Check if case is 'RIGHT' and x axis value greater than z score"),
    AND($AF$110 = "RIGHT", $AS208 &gt; IF($AJ$110="", 0, $AJ$110)), $AT208,
    FALSE, N("Check if case is 'TWO' and both directions"),
    AND(
        $AF$110 = "TWO",
        OR($AS208 &lt; -ABS($AJ$110), $AS208 &gt; ABS($AJ$110))
    ), $AT208,
    FALSE, N("Default case: Return NA()"),
    TRUE, NA()
)</f>
        <v>#N/A</v>
      </c>
      <c r="AX208" s="30"/>
      <c r="AY208" s="66">
        <v>0.83333333333333093</v>
      </c>
      <c r="AZ208" s="66">
        <v>0.254</v>
      </c>
      <c r="BA208" s="66">
        <f t="shared" si="56"/>
        <v>0.254</v>
      </c>
      <c r="BB208" s="66" t="str">
        <f t="shared" si="57"/>
        <v>x̅</v>
      </c>
      <c r="DA208" s="30"/>
      <c r="DB208" s="26"/>
      <c r="DC208" s="66"/>
      <c r="DD208" s="26">
        <f t="shared" si="85"/>
        <v>-3</v>
      </c>
      <c r="DE208" s="26" t="e">
        <f t="shared" si="86"/>
        <v>#N/A</v>
      </c>
      <c r="DF208" s="83" t="str">
        <f t="shared" ref="DF208:DF214" si="87">IFERROR(
    TEXT(
        DF$111 + $DD208 * DG$111,
        IF(
            $DM$111 = 0,
            "#,##0",
            "#,##0." &amp; REPT("0", $DM$111)
        )
    ),
    ""
)</f>
        <v>78.66</v>
      </c>
      <c r="DG208" s="26"/>
      <c r="DH208" s="30"/>
      <c r="DI208" s="30"/>
      <c r="DJ208" s="30"/>
      <c r="DK208" s="30"/>
      <c r="DL208" s="30"/>
      <c r="DM208" s="30"/>
      <c r="DN208" s="30"/>
      <c r="DO208" s="30"/>
      <c r="DP208" s="30"/>
      <c r="DQ208" s="30"/>
      <c r="DR208" s="38">
        <f t="shared" si="71"/>
        <v>1.9166666666666656</v>
      </c>
      <c r="DS208" s="78">
        <f t="shared" si="69"/>
        <v>6.6096706874346267E-2</v>
      </c>
      <c r="DT208" s="78" t="e" cm="1">
        <f t="array" ref="DT208">_xlfn.IFS(
    FALSE, N("Check if X1 shading is ON"),
    $DT$88&lt;&gt;"x", NA(),
    FALSE, N("Check if case is 'LEFT' and x axis value less than z score"),
    AND($DE$107 = "LEFT", $DR208 &lt; IF($DI$107="", 0, $DI$107)), $DS208,
    FALSE, N("Check if case is 'RIGHT' and x axis value greater than z score"),
    AND($DE$107 = "RIGHT", $DR208 &gt; IF($DI$107="", 0, $DI$107)), $DS208,
    FALSE, N("Check if case is 'TWO' and both directions"),
    AND(
        $DE$107 = "TWO",
        OR($DR208 &lt; -ABS($DI$107), $DR208 &gt; ABS($DI$108))
    ), $DS208,
    FALSE, N("Default case: Return NA()"),
    TRUE, NA()
)</f>
        <v>#N/A</v>
      </c>
      <c r="DU208" s="78" t="e" cm="1">
        <f t="array" ref="DU208">_xlfn.IFS(
    FALSE, N("Check if X1 shading is ON"),
    $DT$88&lt;&gt;"x", NA(),
    FALSE, N("Check if case is 'LEFT' and x axis value less than z score"),
    AND($DE$108 = "LEFT", $DR208 &lt; IF($DI$108="", 0, $DI$108)), $DS208,
    FALSE, N("Check if case is 'RIGHT' and x axis value greater than z score"),
    AND($DE$108 = "RIGHT", $DR208 &gt; IF($DI$108="", 0, $DI$108)), $DS208,
    FALSE, N("Default case: Return NA()"),
    TRUE, NA()
)</f>
        <v>#N/A</v>
      </c>
      <c r="DV208" s="78" t="e" cm="1">
        <f t="array" ref="DV208">_xlfn.IFS(
    FALSE, N("Check if X1 shading is ON"),
    $DV$88&lt;&gt;"x", NA(),
    FALSE, N("Check if case is 'LEFT' and x axis value less than z score"),
    AND($DE$111 = "LEFT", $DR208 &lt; IF($DI$111="", 0, $DI$111)), $DS208,
    FALSE, N("Check if case is 'RIGHT' and x axis value greater than z score"),
    AND($DE$111 = "RIGHT", $DR208 &gt; IF($DI$111="", 0, $DI$111)), $DS208,
    FALSE, N("Check if case is 'TWO' and both directions"),
    AND(
        $DE$111 = "TWO",
        OR($DR208 &lt; -ABS($DI$111), $DR208 &gt; ABS($DI$111))
    ), $DS208,
    FALSE, N("Default case: Return NA()"),
    TRUE, NA()
)</f>
        <v>#N/A</v>
      </c>
      <c r="DW208" s="30"/>
      <c r="DX208" s="66">
        <v>0.66666666666666441</v>
      </c>
      <c r="DY208" s="66">
        <v>0.254</v>
      </c>
      <c r="DZ208" s="66">
        <f t="shared" si="80"/>
        <v>0.254</v>
      </c>
      <c r="EA208" s="66" t="str">
        <f t="shared" si="81"/>
        <v>x̅</v>
      </c>
    </row>
    <row r="209" spans="27:131" ht="16" x14ac:dyDescent="0.2">
      <c r="AA209"/>
      <c r="AB209" s="30"/>
      <c r="AC209" s="26"/>
      <c r="AD209" s="66"/>
      <c r="AE209" s="26">
        <f t="shared" si="82"/>
        <v>-1</v>
      </c>
      <c r="AF209" s="26" t="e">
        <f t="shared" si="83"/>
        <v>#N/A</v>
      </c>
      <c r="AG209" s="83" t="str">
        <f t="shared" si="84"/>
        <v>79.55</v>
      </c>
      <c r="AH209" s="26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8">
        <f t="shared" si="43"/>
        <v>1.9999999999999991</v>
      </c>
      <c r="AT209" s="78">
        <f t="shared" si="44"/>
        <v>5.6941349953155876E-2</v>
      </c>
      <c r="AU209" s="78" t="e" cm="1">
        <f t="array" ref="AU209">_xlfn.IFS(
    FALSE, N("Check if X1 shading is ON"),
    $AU$87&lt;&gt;"x", NA(),
    FALSE, N("Check if case is 'LEFT' and x axis value less than z score"),
    AND($AF$106 = "LEFT", $AS209 &lt; IF($AJ$106="", 0, $AJ$106)), $AT209,
    FALSE, N("Check if case is 'RIGHT' and x axis value greater than z score"),
    AND($AF$106 = "RIGHT", $AS209 &gt; IF($AJ$106="", 0, $AJ$106)), $AT209,
    FALSE, N("Check if case is 'TWO' and both directions"),
    AND(
        $AF$106 = "TWO",
        OR($AS209 &lt; -ABS($AJ$106), $AS209 &gt; ABS($AJ$107))
    ), $AT209,
    FALSE, N("Default case: Return NA()"),
    TRUE, NA()
)</f>
        <v>#N/A</v>
      </c>
      <c r="AV209" s="78" t="e" cm="1">
        <f t="array" ref="AV209">_xlfn.IFS(
    FALSE, N("Check if X1 shading is ON"),
    $AU$87&lt;&gt;"x", NA(),
    FALSE, N("Check if case is 'LEFT' and x axis value less than z score"),
    AND($AF$107 = "LEFT", $AS209 &lt; IF($AJ$107="", 0, $AJ$107)), $AT209,
    FALSE, N("Check if case is 'RIGHT' and x axis value greater than z score"),
    AND($AF$107 = "RIGHT", $AS209 &gt; IF($AJ$107="", 0, $AJ$107)), $AT209,
    FALSE, N("Default case: Return NA()"),
    TRUE, NA()
)</f>
        <v>#N/A</v>
      </c>
      <c r="AW209" s="78" t="e" cm="1">
        <f t="array" ref="AW209">_xlfn.IFS(
    FALSE, N("Check if X1 shading is ON"),
    $AW$87&lt;&gt;"x", NA(),
    FALSE, N("Check if case is 'LEFT' and x axis value less than z score"),
    AND($AF$110 = "LEFT", $AS209 &lt; IF($AJ$110="", 0, $AJ$110)), $AT209,
    FALSE, N("Check if case is 'RIGHT' and x axis value greater than z score"),
    AND($AF$110 = "RIGHT", $AS209 &gt; IF($AJ$110="", 0, $AJ$110)), $AT209,
    FALSE, N("Check if case is 'TWO' and both directions"),
    AND(
        $AF$110 = "TWO",
        OR($AS209 &lt; -ABS($AJ$110), $AS209 &gt; ABS($AJ$110))
    ), $AT209,
    FALSE, N("Default case: Return NA()"),
    TRUE, NA()
)</f>
        <v>#N/A</v>
      </c>
      <c r="AX209" s="30"/>
      <c r="AY209" s="66">
        <v>-0.66666666666666874</v>
      </c>
      <c r="AZ209" s="66">
        <v>0.27800000000000002</v>
      </c>
      <c r="BA209" s="66">
        <f t="shared" si="56"/>
        <v>0.27800000000000002</v>
      </c>
      <c r="BB209" s="66" t="str">
        <f t="shared" si="57"/>
        <v>x̅</v>
      </c>
      <c r="DA209" s="30"/>
      <c r="DB209" s="26"/>
      <c r="DC209" s="66"/>
      <c r="DD209" s="26">
        <f t="shared" si="85"/>
        <v>-2</v>
      </c>
      <c r="DE209" s="26" t="e">
        <f t="shared" si="86"/>
        <v>#N/A</v>
      </c>
      <c r="DF209" s="83" t="str">
        <f t="shared" si="87"/>
        <v>79.10</v>
      </c>
      <c r="DG209" s="26"/>
      <c r="DH209" s="30"/>
      <c r="DI209" s="30"/>
      <c r="DJ209" s="30"/>
      <c r="DK209" s="30"/>
      <c r="DL209" s="30"/>
      <c r="DM209" s="30"/>
      <c r="DN209" s="30"/>
      <c r="DO209" s="30"/>
      <c r="DP209" s="30"/>
      <c r="DQ209" s="30"/>
      <c r="DR209" s="38">
        <f t="shared" si="71"/>
        <v>1.9583333333333324</v>
      </c>
      <c r="DS209" s="78">
        <f t="shared" si="69"/>
        <v>6.1385778820354765E-2</v>
      </c>
      <c r="DT209" s="78" t="e" cm="1">
        <f t="array" ref="DT209">_xlfn.IFS(
    FALSE, N("Check if X1 shading is ON"),
    $DT$88&lt;&gt;"x", NA(),
    FALSE, N("Check if case is 'LEFT' and x axis value less than z score"),
    AND($DE$107 = "LEFT", $DR209 &lt; IF($DI$107="", 0, $DI$107)), $DS209,
    FALSE, N("Check if case is 'RIGHT' and x axis value greater than z score"),
    AND($DE$107 = "RIGHT", $DR209 &gt; IF($DI$107="", 0, $DI$107)), $DS209,
    FALSE, N("Check if case is 'TWO' and both directions"),
    AND(
        $DE$107 = "TWO",
        OR($DR209 &lt; -ABS($DI$107), $DR209 &gt; ABS($DI$108))
    ), $DS209,
    FALSE, N("Default case: Return NA()"),
    TRUE, NA()
)</f>
        <v>#N/A</v>
      </c>
      <c r="DU209" s="78" t="e" cm="1">
        <f t="array" ref="DU209">_xlfn.IFS(
    FALSE, N("Check if X1 shading is ON"),
    $DT$88&lt;&gt;"x", NA(),
    FALSE, N("Check if case is 'LEFT' and x axis value less than z score"),
    AND($DE$108 = "LEFT", $DR209 &lt; IF($DI$108="", 0, $DI$108)), $DS209,
    FALSE, N("Check if case is 'RIGHT' and x axis value greater than z score"),
    AND($DE$108 = "RIGHT", $DR209 &gt; IF($DI$108="", 0, $DI$108)), $DS209,
    FALSE, N("Default case: Return NA()"),
    TRUE, NA()
)</f>
        <v>#N/A</v>
      </c>
      <c r="DV209" s="78" t="e" cm="1">
        <f t="array" ref="DV209">_xlfn.IFS(
    FALSE, N("Check if X1 shading is ON"),
    $DV$88&lt;&gt;"x", NA(),
    FALSE, N("Check if case is 'LEFT' and x axis value less than z score"),
    AND($DE$111 = "LEFT", $DR209 &lt; IF($DI$111="", 0, $DI$111)), $DS209,
    FALSE, N("Check if case is 'RIGHT' and x axis value greater than z score"),
    AND($DE$111 = "RIGHT", $DR209 &gt; IF($DI$111="", 0, $DI$111)), $DS209,
    FALSE, N("Check if case is 'TWO' and both directions"),
    AND(
        $DE$111 = "TWO",
        OR($DR209 &lt; -ABS($DI$111), $DR209 &gt; ABS($DI$111))
    ), $DS209,
    FALSE, N("Default case: Return NA()"),
    TRUE, NA()
)</f>
        <v>#N/A</v>
      </c>
      <c r="DW209" s="30"/>
      <c r="DX209" s="66">
        <v>0.83333333333333093</v>
      </c>
      <c r="DY209" s="66">
        <v>0.254</v>
      </c>
      <c r="DZ209" s="66">
        <f t="shared" si="80"/>
        <v>0.254</v>
      </c>
      <c r="EA209" s="66" t="str">
        <f t="shared" si="81"/>
        <v>x̅</v>
      </c>
    </row>
    <row r="210" spans="27:131" ht="16" x14ac:dyDescent="0.2">
      <c r="AA210"/>
      <c r="AB210" s="30"/>
      <c r="AC210" s="26"/>
      <c r="AD210" s="66"/>
      <c r="AE210" s="26">
        <f t="shared" si="82"/>
        <v>0</v>
      </c>
      <c r="AF210" s="26" t="e">
        <f t="shared" si="83"/>
        <v>#N/A</v>
      </c>
      <c r="AG210" s="83" t="str">
        <f t="shared" si="84"/>
        <v>80.00</v>
      </c>
      <c r="AH210" s="26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8">
        <f t="shared" si="43"/>
        <v>2.0416666666666656</v>
      </c>
      <c r="AT210" s="78">
        <f t="shared" si="44"/>
        <v>5.275558925238498E-2</v>
      </c>
      <c r="AU210" s="78" t="e" cm="1">
        <f t="array" ref="AU210">_xlfn.IFS(
    FALSE, N("Check if X1 shading is ON"),
    $AU$87&lt;&gt;"x", NA(),
    FALSE, N("Check if case is 'LEFT' and x axis value less than z score"),
    AND($AF$106 = "LEFT", $AS210 &lt; IF($AJ$106="", 0, $AJ$106)), $AT210,
    FALSE, N("Check if case is 'RIGHT' and x axis value greater than z score"),
    AND($AF$106 = "RIGHT", $AS210 &gt; IF($AJ$106="", 0, $AJ$106)), $AT210,
    FALSE, N("Check if case is 'TWO' and both directions"),
    AND(
        $AF$106 = "TWO",
        OR($AS210 &lt; -ABS($AJ$106), $AS210 &gt; ABS($AJ$107))
    ), $AT210,
    FALSE, N("Default case: Return NA()"),
    TRUE, NA()
)</f>
        <v>#N/A</v>
      </c>
      <c r="AV210" s="78" t="e" cm="1">
        <f t="array" ref="AV210">_xlfn.IFS(
    FALSE, N("Check if X1 shading is ON"),
    $AU$87&lt;&gt;"x", NA(),
    FALSE, N("Check if case is 'LEFT' and x axis value less than z score"),
    AND($AF$107 = "LEFT", $AS210 &lt; IF($AJ$107="", 0, $AJ$107)), $AT210,
    FALSE, N("Check if case is 'RIGHT' and x axis value greater than z score"),
    AND($AF$107 = "RIGHT", $AS210 &gt; IF($AJ$107="", 0, $AJ$107)), $AT210,
    FALSE, N("Default case: Return NA()"),
    TRUE, NA()
)</f>
        <v>#N/A</v>
      </c>
      <c r="AW210" s="78" t="e" cm="1">
        <f t="array" ref="AW210">_xlfn.IFS(
    FALSE, N("Check if X1 shading is ON"),
    $AW$87&lt;&gt;"x", NA(),
    FALSE, N("Check if case is 'LEFT' and x axis value less than z score"),
    AND($AF$110 = "LEFT", $AS210 &lt; IF($AJ$110="", 0, $AJ$110)), $AT210,
    FALSE, N("Check if case is 'RIGHT' and x axis value greater than z score"),
    AND($AF$110 = "RIGHT", $AS210 &gt; IF($AJ$110="", 0, $AJ$110)), $AT210,
    FALSE, N("Check if case is 'TWO' and both directions"),
    AND(
        $AF$110 = "TWO",
        OR($AS210 &lt; -ABS($AJ$110), $AS210 &gt; ABS($AJ$110))
    ), $AT210,
    FALSE, N("Default case: Return NA()"),
    TRUE, NA()
)</f>
        <v>#N/A</v>
      </c>
      <c r="AX210" s="30"/>
      <c r="AY210" s="66">
        <v>-0.50000000000000222</v>
      </c>
      <c r="AZ210" s="66">
        <v>0.27800000000000002</v>
      </c>
      <c r="BA210" s="66">
        <f t="shared" si="56"/>
        <v>0.27800000000000002</v>
      </c>
      <c r="BB210" s="66" t="str">
        <f t="shared" si="57"/>
        <v>x̅</v>
      </c>
      <c r="DA210" s="30"/>
      <c r="DB210" s="26"/>
      <c r="DC210" s="66"/>
      <c r="DD210" s="26">
        <f t="shared" si="85"/>
        <v>-1</v>
      </c>
      <c r="DE210" s="26" t="e">
        <f t="shared" si="86"/>
        <v>#N/A</v>
      </c>
      <c r="DF210" s="83" t="str">
        <f t="shared" si="87"/>
        <v>79.55</v>
      </c>
      <c r="DG210" s="26"/>
      <c r="DH210" s="30"/>
      <c r="DI210" s="30"/>
      <c r="DJ210" s="30"/>
      <c r="DK210" s="30"/>
      <c r="DL210" s="30"/>
      <c r="DM210" s="30"/>
      <c r="DN210" s="30"/>
      <c r="DO210" s="30"/>
      <c r="DP210" s="30"/>
      <c r="DQ210" s="30"/>
      <c r="DR210" s="38">
        <f t="shared" si="71"/>
        <v>1.9999999999999991</v>
      </c>
      <c r="DS210" s="78">
        <f t="shared" si="69"/>
        <v>5.6941349953155876E-2</v>
      </c>
      <c r="DT210" s="78" t="e" cm="1">
        <f t="array" ref="DT210">_xlfn.IFS(
    FALSE, N("Check if X1 shading is ON"),
    $DT$88&lt;&gt;"x", NA(),
    FALSE, N("Check if case is 'LEFT' and x axis value less than z score"),
    AND($DE$107 = "LEFT", $DR210 &lt; IF($DI$107="", 0, $DI$107)), $DS210,
    FALSE, N("Check if case is 'RIGHT' and x axis value greater than z score"),
    AND($DE$107 = "RIGHT", $DR210 &gt; IF($DI$107="", 0, $DI$107)), $DS210,
    FALSE, N("Check if case is 'TWO' and both directions"),
    AND(
        $DE$107 = "TWO",
        OR($DR210 &lt; -ABS($DI$107), $DR210 &gt; ABS($DI$108))
    ), $DS210,
    FALSE, N("Default case: Return NA()"),
    TRUE, NA()
)</f>
        <v>#N/A</v>
      </c>
      <c r="DU210" s="78" t="e" cm="1">
        <f t="array" ref="DU210">_xlfn.IFS(
    FALSE, N("Check if X1 shading is ON"),
    $DT$88&lt;&gt;"x", NA(),
    FALSE, N("Check if case is 'LEFT' and x axis value less than z score"),
    AND($DE$108 = "LEFT", $DR210 &lt; IF($DI$108="", 0, $DI$108)), $DS210,
    FALSE, N("Check if case is 'RIGHT' and x axis value greater than z score"),
    AND($DE$108 = "RIGHT", $DR210 &gt; IF($DI$108="", 0, $DI$108)), $DS210,
    FALSE, N("Default case: Return NA()"),
    TRUE, NA()
)</f>
        <v>#N/A</v>
      </c>
      <c r="DV210" s="78" t="e" cm="1">
        <f t="array" ref="DV210">_xlfn.IFS(
    FALSE, N("Check if X1 shading is ON"),
    $DV$88&lt;&gt;"x", NA(),
    FALSE, N("Check if case is 'LEFT' and x axis value less than z score"),
    AND($DE$111 = "LEFT", $DR210 &lt; IF($DI$111="", 0, $DI$111)), $DS210,
    FALSE, N("Check if case is 'RIGHT' and x axis value greater than z score"),
    AND($DE$111 = "RIGHT", $DR210 &gt; IF($DI$111="", 0, $DI$111)), $DS210,
    FALSE, N("Check if case is 'TWO' and both directions"),
    AND(
        $DE$111 = "TWO",
        OR($DR210 &lt; -ABS($DI$111), $DR210 &gt; ABS($DI$111))
    ), $DS210,
    FALSE, N("Default case: Return NA()"),
    TRUE, NA()
)</f>
        <v>#N/A</v>
      </c>
      <c r="DW210" s="30"/>
      <c r="DX210" s="66">
        <v>-0.66666666666666874</v>
      </c>
      <c r="DY210" s="66">
        <v>0.27800000000000002</v>
      </c>
      <c r="DZ210" s="66">
        <f t="shared" si="80"/>
        <v>0.27800000000000002</v>
      </c>
      <c r="EA210" s="66" t="str">
        <f t="shared" si="81"/>
        <v>x̅</v>
      </c>
    </row>
    <row r="211" spans="27:131" ht="16" x14ac:dyDescent="0.2">
      <c r="AA211"/>
      <c r="AB211" s="30"/>
      <c r="AC211" s="26"/>
      <c r="AD211" s="66"/>
      <c r="AE211" s="26">
        <f t="shared" si="82"/>
        <v>1</v>
      </c>
      <c r="AF211" s="26" t="e">
        <f t="shared" si="83"/>
        <v>#N/A</v>
      </c>
      <c r="AG211" s="83" t="str">
        <f t="shared" si="84"/>
        <v>80.45</v>
      </c>
      <c r="AH211" s="26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8">
        <f t="shared" si="43"/>
        <v>2.0833333333333321</v>
      </c>
      <c r="AT211" s="78">
        <f t="shared" si="44"/>
        <v>4.8820098256304865E-2</v>
      </c>
      <c r="AU211" s="78" t="e" cm="1">
        <f t="array" ref="AU211">_xlfn.IFS(
    FALSE, N("Check if X1 shading is ON"),
    $AU$87&lt;&gt;"x", NA(),
    FALSE, N("Check if case is 'LEFT' and x axis value less than z score"),
    AND($AF$106 = "LEFT", $AS211 &lt; IF($AJ$106="", 0, $AJ$106)), $AT211,
    FALSE, N("Check if case is 'RIGHT' and x axis value greater than z score"),
    AND($AF$106 = "RIGHT", $AS211 &gt; IF($AJ$106="", 0, $AJ$106)), $AT211,
    FALSE, N("Check if case is 'TWO' and both directions"),
    AND(
        $AF$106 = "TWO",
        OR($AS211 &lt; -ABS($AJ$106), $AS211 &gt; ABS($AJ$107))
    ), $AT211,
    FALSE, N("Default case: Return NA()"),
    TRUE, NA()
)</f>
        <v>#N/A</v>
      </c>
      <c r="AV211" s="78" cm="1">
        <f t="array" ref="AV211">_xlfn.IFS(
    FALSE, N("Check if X1 shading is ON"),
    $AU$87&lt;&gt;"x", NA(),
    FALSE, N("Check if case is 'LEFT' and x axis value less than z score"),
    AND($AF$107 = "LEFT", $AS211 &lt; IF($AJ$107="", 0, $AJ$107)), $AT211,
    FALSE, N("Check if case is 'RIGHT' and x axis value greater than z score"),
    AND($AF$107 = "RIGHT", $AS211 &gt; IF($AJ$107="", 0, $AJ$107)), $AT211,
    FALSE, N("Default case: Return NA()"),
    TRUE, NA()
)</f>
        <v>4.8820098256304865E-2</v>
      </c>
      <c r="AW211" s="78" t="e" cm="1">
        <f t="array" ref="AW211">_xlfn.IFS(
    FALSE, N("Check if X1 shading is ON"),
    $AW$87&lt;&gt;"x", NA(),
    FALSE, N("Check if case is 'LEFT' and x axis value less than z score"),
    AND($AF$110 = "LEFT", $AS211 &lt; IF($AJ$110="", 0, $AJ$110)), $AT211,
    FALSE, N("Check if case is 'RIGHT' and x axis value greater than z score"),
    AND($AF$110 = "RIGHT", $AS211 &gt; IF($AJ$110="", 0, $AJ$110)), $AT211,
    FALSE, N("Check if case is 'TWO' and both directions"),
    AND(
        $AF$110 = "TWO",
        OR($AS211 &lt; -ABS($AJ$110), $AS211 &gt; ABS($AJ$110))
    ), $AT211,
    FALSE, N("Default case: Return NA()"),
    TRUE, NA()
)</f>
        <v>#N/A</v>
      </c>
      <c r="AX211" s="30"/>
      <c r="AY211" s="66">
        <v>-0.33333333333333548</v>
      </c>
      <c r="AZ211" s="66">
        <v>0.27800000000000002</v>
      </c>
      <c r="BA211" s="66">
        <f t="shared" si="56"/>
        <v>0.27800000000000002</v>
      </c>
      <c r="BB211" s="66" t="str">
        <f t="shared" si="57"/>
        <v>x̅</v>
      </c>
      <c r="DA211" s="30"/>
      <c r="DB211" s="26"/>
      <c r="DC211" s="66"/>
      <c r="DD211" s="26">
        <f t="shared" si="85"/>
        <v>0</v>
      </c>
      <c r="DE211" s="26" t="e">
        <f t="shared" si="86"/>
        <v>#N/A</v>
      </c>
      <c r="DF211" s="83" t="str">
        <f t="shared" si="87"/>
        <v>80.00</v>
      </c>
      <c r="DG211" s="26"/>
      <c r="DH211" s="30"/>
      <c r="DI211" s="30"/>
      <c r="DJ211" s="30"/>
      <c r="DK211" s="30"/>
      <c r="DL211" s="30"/>
      <c r="DM211" s="30"/>
      <c r="DN211" s="30"/>
      <c r="DO211" s="30"/>
      <c r="DP211" s="30"/>
      <c r="DQ211" s="30"/>
      <c r="DR211" s="38">
        <f t="shared" si="71"/>
        <v>2.0416666666666656</v>
      </c>
      <c r="DS211" s="78">
        <f t="shared" si="69"/>
        <v>5.275558925238498E-2</v>
      </c>
      <c r="DT211" s="78" t="e" cm="1">
        <f t="array" ref="DT211">_xlfn.IFS(
    FALSE, N("Check if X1 shading is ON"),
    $DT$88&lt;&gt;"x", NA(),
    FALSE, N("Check if case is 'LEFT' and x axis value less than z score"),
    AND($DE$107 = "LEFT", $DR211 &lt; IF($DI$107="", 0, $DI$107)), $DS211,
    FALSE, N("Check if case is 'RIGHT' and x axis value greater than z score"),
    AND($DE$107 = "RIGHT", $DR211 &gt; IF($DI$107="", 0, $DI$107)), $DS211,
    FALSE, N("Check if case is 'TWO' and both directions"),
    AND(
        $DE$107 = "TWO",
        OR($DR211 &lt; -ABS($DI$107), $DR211 &gt; ABS($DI$108))
    ), $DS211,
    FALSE, N("Default case: Return NA()"),
    TRUE, NA()
)</f>
        <v>#N/A</v>
      </c>
      <c r="DU211" s="78" t="e" cm="1">
        <f t="array" ref="DU211">_xlfn.IFS(
    FALSE, N("Check if X1 shading is ON"),
    $DT$88&lt;&gt;"x", NA(),
    FALSE, N("Check if case is 'LEFT' and x axis value less than z score"),
    AND($DE$108 = "LEFT", $DR211 &lt; IF($DI$108="", 0, $DI$108)), $DS211,
    FALSE, N("Check if case is 'RIGHT' and x axis value greater than z score"),
    AND($DE$108 = "RIGHT", $DR211 &gt; IF($DI$108="", 0, $DI$108)), $DS211,
    FALSE, N("Default case: Return NA()"),
    TRUE, NA()
)</f>
        <v>#N/A</v>
      </c>
      <c r="DV211" s="78" t="e" cm="1">
        <f t="array" ref="DV211">_xlfn.IFS(
    FALSE, N("Check if X1 shading is ON"),
    $DV$88&lt;&gt;"x", NA(),
    FALSE, N("Check if case is 'LEFT' and x axis value less than z score"),
    AND($DE$111 = "LEFT", $DR211 &lt; IF($DI$111="", 0, $DI$111)), $DS211,
    FALSE, N("Check if case is 'RIGHT' and x axis value greater than z score"),
    AND($DE$111 = "RIGHT", $DR211 &gt; IF($DI$111="", 0, $DI$111)), $DS211,
    FALSE, N("Check if case is 'TWO' and both directions"),
    AND(
        $DE$111 = "TWO",
        OR($DR211 &lt; -ABS($DI$111), $DR211 &gt; ABS($DI$111))
    ), $DS211,
    FALSE, N("Default case: Return NA()"),
    TRUE, NA()
)</f>
        <v>#N/A</v>
      </c>
      <c r="DW211" s="30"/>
      <c r="DX211" s="66">
        <v>-0.50000000000000222</v>
      </c>
      <c r="DY211" s="66">
        <v>0.27800000000000002</v>
      </c>
      <c r="DZ211" s="66">
        <f t="shared" si="80"/>
        <v>0.27800000000000002</v>
      </c>
      <c r="EA211" s="66" t="str">
        <f t="shared" si="81"/>
        <v>x̅</v>
      </c>
    </row>
    <row r="212" spans="27:131" ht="16" x14ac:dyDescent="0.2">
      <c r="AA212"/>
      <c r="AB212" s="30"/>
      <c r="AC212" s="26"/>
      <c r="AD212" s="66"/>
      <c r="AE212" s="26">
        <f t="shared" si="82"/>
        <v>2</v>
      </c>
      <c r="AF212" s="26" t="e">
        <f t="shared" si="83"/>
        <v>#N/A</v>
      </c>
      <c r="AG212" s="83" t="str">
        <f t="shared" si="84"/>
        <v>80.90</v>
      </c>
      <c r="AH212" s="26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8">
        <f t="shared" si="43"/>
        <v>2.1249999999999987</v>
      </c>
      <c r="AT212" s="78">
        <f t="shared" si="44"/>
        <v>4.5126018718354699E-2</v>
      </c>
      <c r="AU212" s="78" t="e" cm="1">
        <f t="array" ref="AU212">_xlfn.IFS(
    FALSE, N("Check if X1 shading is ON"),
    $AU$87&lt;&gt;"x", NA(),
    FALSE, N("Check if case is 'LEFT' and x axis value less than z score"),
    AND($AF$106 = "LEFT", $AS212 &lt; IF($AJ$106="", 0, $AJ$106)), $AT212,
    FALSE, N("Check if case is 'RIGHT' and x axis value greater than z score"),
    AND($AF$106 = "RIGHT", $AS212 &gt; IF($AJ$106="", 0, $AJ$106)), $AT212,
    FALSE, N("Check if case is 'TWO' and both directions"),
    AND(
        $AF$106 = "TWO",
        OR($AS212 &lt; -ABS($AJ$106), $AS212 &gt; ABS($AJ$107))
    ), $AT212,
    FALSE, N("Default case: Return NA()"),
    TRUE, NA()
)</f>
        <v>#N/A</v>
      </c>
      <c r="AV212" s="78" cm="1">
        <f t="array" ref="AV212">_xlfn.IFS(
    FALSE, N("Check if X1 shading is ON"),
    $AU$87&lt;&gt;"x", NA(),
    FALSE, N("Check if case is 'LEFT' and x axis value less than z score"),
    AND($AF$107 = "LEFT", $AS212 &lt; IF($AJ$107="", 0, $AJ$107)), $AT212,
    FALSE, N("Check if case is 'RIGHT' and x axis value greater than z score"),
    AND($AF$107 = "RIGHT", $AS212 &gt; IF($AJ$107="", 0, $AJ$107)), $AT212,
    FALSE, N("Default case: Return NA()"),
    TRUE, NA()
)</f>
        <v>4.5126018718354699E-2</v>
      </c>
      <c r="AW212" s="78" t="e" cm="1">
        <f t="array" ref="AW212">_xlfn.IFS(
    FALSE, N("Check if X1 shading is ON"),
    $AW$87&lt;&gt;"x", NA(),
    FALSE, N("Check if case is 'LEFT' and x axis value less than z score"),
    AND($AF$110 = "LEFT", $AS212 &lt; IF($AJ$110="", 0, $AJ$110)), $AT212,
    FALSE, N("Check if case is 'RIGHT' and x axis value greater than z score"),
    AND($AF$110 = "RIGHT", $AS212 &gt; IF($AJ$110="", 0, $AJ$110)), $AT212,
    FALSE, N("Check if case is 'TWO' and both directions"),
    AND(
        $AF$110 = "TWO",
        OR($AS212 &lt; -ABS($AJ$110), $AS212 &gt; ABS($AJ$110))
    ), $AT212,
    FALSE, N("Default case: Return NA()"),
    TRUE, NA()
)</f>
        <v>#N/A</v>
      </c>
      <c r="AX212" s="30"/>
      <c r="AY212" s="66">
        <v>-0.16666666666666879</v>
      </c>
      <c r="AZ212" s="66">
        <v>0.27800000000000002</v>
      </c>
      <c r="BA212" s="66">
        <f t="shared" si="56"/>
        <v>0.27800000000000002</v>
      </c>
      <c r="BB212" s="66" t="str">
        <f t="shared" si="57"/>
        <v>x̅</v>
      </c>
      <c r="DA212" s="30"/>
      <c r="DB212" s="26"/>
      <c r="DC212" s="66"/>
      <c r="DD212" s="26">
        <f t="shared" si="85"/>
        <v>1</v>
      </c>
      <c r="DE212" s="26" t="e">
        <f t="shared" si="86"/>
        <v>#N/A</v>
      </c>
      <c r="DF212" s="83" t="str">
        <f t="shared" si="87"/>
        <v>80.45</v>
      </c>
      <c r="DG212" s="26"/>
      <c r="DH212" s="30"/>
      <c r="DI212" s="30"/>
      <c r="DJ212" s="30"/>
      <c r="DK212" s="30"/>
      <c r="DL212" s="30"/>
      <c r="DM212" s="30"/>
      <c r="DN212" s="30"/>
      <c r="DO212" s="30"/>
      <c r="DP212" s="30"/>
      <c r="DQ212" s="30"/>
      <c r="DR212" s="38">
        <f t="shared" si="71"/>
        <v>2.0833333333333321</v>
      </c>
      <c r="DS212" s="78">
        <f t="shared" si="69"/>
        <v>4.8820098256304865E-2</v>
      </c>
      <c r="DT212" s="78" t="e" cm="1">
        <f t="array" ref="DT212">_xlfn.IFS(
    FALSE, N("Check if X1 shading is ON"),
    $DT$88&lt;&gt;"x", NA(),
    FALSE, N("Check if case is 'LEFT' and x axis value less than z score"),
    AND($DE$107 = "LEFT", $DR212 &lt; IF($DI$107="", 0, $DI$107)), $DS212,
    FALSE, N("Check if case is 'RIGHT' and x axis value greater than z score"),
    AND($DE$107 = "RIGHT", $DR212 &gt; IF($DI$107="", 0, $DI$107)), $DS212,
    FALSE, N("Check if case is 'TWO' and both directions"),
    AND(
        $DE$107 = "TWO",
        OR($DR212 &lt; -ABS($DI$107), $DR212 &gt; ABS($DI$108))
    ), $DS212,
    FALSE, N("Default case: Return NA()"),
    TRUE, NA()
)</f>
        <v>#N/A</v>
      </c>
      <c r="DU212" s="78" cm="1">
        <f t="array" ref="DU212">_xlfn.IFS(
    FALSE, N("Check if X1 shading is ON"),
    $DT$88&lt;&gt;"x", NA(),
    FALSE, N("Check if case is 'LEFT' and x axis value less than z score"),
    AND($DE$108 = "LEFT", $DR212 &lt; IF($DI$108="", 0, $DI$108)), $DS212,
    FALSE, N("Check if case is 'RIGHT' and x axis value greater than z score"),
    AND($DE$108 = "RIGHT", $DR212 &gt; IF($DI$108="", 0, $DI$108)), $DS212,
    FALSE, N("Default case: Return NA()"),
    TRUE, NA()
)</f>
        <v>4.8820098256304865E-2</v>
      </c>
      <c r="DV212" s="78" t="e" cm="1">
        <f t="array" ref="DV212">_xlfn.IFS(
    FALSE, N("Check if X1 shading is ON"),
    $DV$88&lt;&gt;"x", NA(),
    FALSE, N("Check if case is 'LEFT' and x axis value less than z score"),
    AND($DE$111 = "LEFT", $DR212 &lt; IF($DI$111="", 0, $DI$111)), $DS212,
    FALSE, N("Check if case is 'RIGHT' and x axis value greater than z score"),
    AND($DE$111 = "RIGHT", $DR212 &gt; IF($DI$111="", 0, $DI$111)), $DS212,
    FALSE, N("Check if case is 'TWO' and both directions"),
    AND(
        $DE$111 = "TWO",
        OR($DR212 &lt; -ABS($DI$111), $DR212 &gt; ABS($DI$111))
    ), $DS212,
    FALSE, N("Default case: Return NA()"),
    TRUE, NA()
)</f>
        <v>#N/A</v>
      </c>
      <c r="DW212" s="30"/>
      <c r="DX212" s="66">
        <v>-0.33333333333333548</v>
      </c>
      <c r="DY212" s="66">
        <v>0.27800000000000002</v>
      </c>
      <c r="DZ212" s="66">
        <f t="shared" si="80"/>
        <v>0.27800000000000002</v>
      </c>
      <c r="EA212" s="66" t="str">
        <f t="shared" si="81"/>
        <v>x̅</v>
      </c>
    </row>
    <row r="213" spans="27:131" ht="16" x14ac:dyDescent="0.2">
      <c r="AA213"/>
      <c r="AB213" s="30"/>
      <c r="AC213" s="26"/>
      <c r="AD213" s="66"/>
      <c r="AE213" s="26">
        <f t="shared" si="82"/>
        <v>3</v>
      </c>
      <c r="AF213" s="26" t="e">
        <f t="shared" si="83"/>
        <v>#N/A</v>
      </c>
      <c r="AG213" s="83" t="str">
        <f t="shared" si="84"/>
        <v>81.34</v>
      </c>
      <c r="AH213" s="26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8">
        <f t="shared" si="43"/>
        <v>2.1666666666666652</v>
      </c>
      <c r="AT213" s="78">
        <f t="shared" si="44"/>
        <v>4.1664133658564015E-2</v>
      </c>
      <c r="AU213" s="78" t="e" cm="1">
        <f t="array" ref="AU213">_xlfn.IFS(
    FALSE, N("Check if X1 shading is ON"),
    $AU$87&lt;&gt;"x", NA(),
    FALSE, N("Check if case is 'LEFT' and x axis value less than z score"),
    AND($AF$106 = "LEFT", $AS213 &lt; IF($AJ$106="", 0, $AJ$106)), $AT213,
    FALSE, N("Check if case is 'RIGHT' and x axis value greater than z score"),
    AND($AF$106 = "RIGHT", $AS213 &gt; IF($AJ$106="", 0, $AJ$106)), $AT213,
    FALSE, N("Check if case is 'TWO' and both directions"),
    AND(
        $AF$106 = "TWO",
        OR($AS213 &lt; -ABS($AJ$106), $AS213 &gt; ABS($AJ$107))
    ), $AT213,
    FALSE, N("Default case: Return NA()"),
    TRUE, NA()
)</f>
        <v>#N/A</v>
      </c>
      <c r="AV213" s="78" cm="1">
        <f t="array" ref="AV213">_xlfn.IFS(
    FALSE, N("Check if X1 shading is ON"),
    $AU$87&lt;&gt;"x", NA(),
    FALSE, N("Check if case is 'LEFT' and x axis value less than z score"),
    AND($AF$107 = "LEFT", $AS213 &lt; IF($AJ$107="", 0, $AJ$107)), $AT213,
    FALSE, N("Check if case is 'RIGHT' and x axis value greater than z score"),
    AND($AF$107 = "RIGHT", $AS213 &gt; IF($AJ$107="", 0, $AJ$107)), $AT213,
    FALSE, N("Default case: Return NA()"),
    TRUE, NA()
)</f>
        <v>4.1664133658564015E-2</v>
      </c>
      <c r="AW213" s="78" t="e" cm="1">
        <f t="array" ref="AW213">_xlfn.IFS(
    FALSE, N("Check if X1 shading is ON"),
    $AW$87&lt;&gt;"x", NA(),
    FALSE, N("Check if case is 'LEFT' and x axis value less than z score"),
    AND($AF$110 = "LEFT", $AS213 &lt; IF($AJ$110="", 0, $AJ$110)), $AT213,
    FALSE, N("Check if case is 'RIGHT' and x axis value greater than z score"),
    AND($AF$110 = "RIGHT", $AS213 &gt; IF($AJ$110="", 0, $AJ$110)), $AT213,
    FALSE, N("Check if case is 'TWO' and both directions"),
    AND(
        $AF$110 = "TWO",
        OR($AS213 &lt; -ABS($AJ$110), $AS213 &gt; ABS($AJ$110))
    ), $AT213,
    FALSE, N("Default case: Return NA()"),
    TRUE, NA()
)</f>
        <v>#N/A</v>
      </c>
      <c r="AX213" s="30"/>
      <c r="AY213" s="66">
        <v>0.16666666666666449</v>
      </c>
      <c r="AZ213" s="66">
        <v>0.27800000000000002</v>
      </c>
      <c r="BA213" s="66">
        <f t="shared" si="56"/>
        <v>0.27800000000000002</v>
      </c>
      <c r="BB213" s="66" t="str">
        <f t="shared" si="57"/>
        <v>x̅</v>
      </c>
      <c r="DA213" s="30"/>
      <c r="DB213" s="26"/>
      <c r="DC213" s="66"/>
      <c r="DD213" s="26">
        <f t="shared" si="85"/>
        <v>2</v>
      </c>
      <c r="DE213" s="26" t="e">
        <f t="shared" si="86"/>
        <v>#N/A</v>
      </c>
      <c r="DF213" s="83" t="str">
        <f t="shared" si="87"/>
        <v>80.90</v>
      </c>
      <c r="DG213" s="26"/>
      <c r="DH213" s="30"/>
      <c r="DI213" s="30"/>
      <c r="DJ213" s="30"/>
      <c r="DK213" s="30"/>
      <c r="DL213" s="30"/>
      <c r="DM213" s="30"/>
      <c r="DN213" s="30"/>
      <c r="DO213" s="30"/>
      <c r="DP213" s="30"/>
      <c r="DQ213" s="30"/>
      <c r="DR213" s="38">
        <f t="shared" si="71"/>
        <v>2.1249999999999987</v>
      </c>
      <c r="DS213" s="78">
        <f t="shared" si="69"/>
        <v>4.5126018718354699E-2</v>
      </c>
      <c r="DT213" s="78" t="e" cm="1">
        <f t="array" ref="DT213">_xlfn.IFS(
    FALSE, N("Check if X1 shading is ON"),
    $DT$88&lt;&gt;"x", NA(),
    FALSE, N("Check if case is 'LEFT' and x axis value less than z score"),
    AND($DE$107 = "LEFT", $DR213 &lt; IF($DI$107="", 0, $DI$107)), $DS213,
    FALSE, N("Check if case is 'RIGHT' and x axis value greater than z score"),
    AND($DE$107 = "RIGHT", $DR213 &gt; IF($DI$107="", 0, $DI$107)), $DS213,
    FALSE, N("Check if case is 'TWO' and both directions"),
    AND(
        $DE$107 = "TWO",
        OR($DR213 &lt; -ABS($DI$107), $DR213 &gt; ABS($DI$108))
    ), $DS213,
    FALSE, N("Default case: Return NA()"),
    TRUE, NA()
)</f>
        <v>#N/A</v>
      </c>
      <c r="DU213" s="78" cm="1">
        <f t="array" ref="DU213">_xlfn.IFS(
    FALSE, N("Check if X1 shading is ON"),
    $DT$88&lt;&gt;"x", NA(),
    FALSE, N("Check if case is 'LEFT' and x axis value less than z score"),
    AND($DE$108 = "LEFT", $DR213 &lt; IF($DI$108="", 0, $DI$108)), $DS213,
    FALSE, N("Check if case is 'RIGHT' and x axis value greater than z score"),
    AND($DE$108 = "RIGHT", $DR213 &gt; IF($DI$108="", 0, $DI$108)), $DS213,
    FALSE, N("Default case: Return NA()"),
    TRUE, NA()
)</f>
        <v>4.5126018718354699E-2</v>
      </c>
      <c r="DV213" s="78" t="e" cm="1">
        <f t="array" ref="DV213">_xlfn.IFS(
    FALSE, N("Check if X1 shading is ON"),
    $DV$88&lt;&gt;"x", NA(),
    FALSE, N("Check if case is 'LEFT' and x axis value less than z score"),
    AND($DE$111 = "LEFT", $DR213 &lt; IF($DI$111="", 0, $DI$111)), $DS213,
    FALSE, N("Check if case is 'RIGHT' and x axis value greater than z score"),
    AND($DE$111 = "RIGHT", $DR213 &gt; IF($DI$111="", 0, $DI$111)), $DS213,
    FALSE, N("Check if case is 'TWO' and both directions"),
    AND(
        $DE$111 = "TWO",
        OR($DR213 &lt; -ABS($DI$111), $DR213 &gt; ABS($DI$111))
    ), $DS213,
    FALSE, N("Default case: Return NA()"),
    TRUE, NA()
)</f>
        <v>#N/A</v>
      </c>
      <c r="DW213" s="30"/>
      <c r="DX213" s="66">
        <v>-0.16666666666666879</v>
      </c>
      <c r="DY213" s="66">
        <v>0.27800000000000002</v>
      </c>
      <c r="DZ213" s="66">
        <f t="shared" si="80"/>
        <v>0.27800000000000002</v>
      </c>
      <c r="EA213" s="66" t="str">
        <f t="shared" si="81"/>
        <v>x̅</v>
      </c>
    </row>
    <row r="214" spans="27:131" ht="16" x14ac:dyDescent="0.2">
      <c r="AA214"/>
      <c r="AB214" s="30"/>
      <c r="AC214" s="26"/>
      <c r="AD214" s="66"/>
      <c r="AE214" s="66"/>
      <c r="AF214" s="26"/>
      <c r="AG214" s="26"/>
      <c r="AH214" s="26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8">
        <f t="shared" si="43"/>
        <v>2.2083333333333317</v>
      </c>
      <c r="AT214" s="78">
        <f t="shared" si="44"/>
        <v>3.842496144051797E-2</v>
      </c>
      <c r="AU214" s="78" t="e" cm="1">
        <f t="array" ref="AU214">_xlfn.IFS(
    FALSE, N("Check if X1 shading is ON"),
    $AU$87&lt;&gt;"x", NA(),
    FALSE, N("Check if case is 'LEFT' and x axis value less than z score"),
    AND($AF$106 = "LEFT", $AS214 &lt; IF($AJ$106="", 0, $AJ$106)), $AT214,
    FALSE, N("Check if case is 'RIGHT' and x axis value greater than z score"),
    AND($AF$106 = "RIGHT", $AS214 &gt; IF($AJ$106="", 0, $AJ$106)), $AT214,
    FALSE, N("Check if case is 'TWO' and both directions"),
    AND(
        $AF$106 = "TWO",
        OR($AS214 &lt; -ABS($AJ$106), $AS214 &gt; ABS($AJ$107))
    ), $AT214,
    FALSE, N("Default case: Return NA()"),
    TRUE, NA()
)</f>
        <v>#N/A</v>
      </c>
      <c r="AV214" s="78" cm="1">
        <f t="array" ref="AV214">_xlfn.IFS(
    FALSE, N("Check if X1 shading is ON"),
    $AU$87&lt;&gt;"x", NA(),
    FALSE, N("Check if case is 'LEFT' and x axis value less than z score"),
    AND($AF$107 = "LEFT", $AS214 &lt; IF($AJ$107="", 0, $AJ$107)), $AT214,
    FALSE, N("Check if case is 'RIGHT' and x axis value greater than z score"),
    AND($AF$107 = "RIGHT", $AS214 &gt; IF($AJ$107="", 0, $AJ$107)), $AT214,
    FALSE, N("Default case: Return NA()"),
    TRUE, NA()
)</f>
        <v>3.842496144051797E-2</v>
      </c>
      <c r="AW214" s="78" t="e" cm="1">
        <f t="array" ref="AW214">_xlfn.IFS(
    FALSE, N("Check if X1 shading is ON"),
    $AW$87&lt;&gt;"x", NA(),
    FALSE, N("Check if case is 'LEFT' and x axis value less than z score"),
    AND($AF$110 = "LEFT", $AS214 &lt; IF($AJ$110="", 0, $AJ$110)), $AT214,
    FALSE, N("Check if case is 'RIGHT' and x axis value greater than z score"),
    AND($AF$110 = "RIGHT", $AS214 &gt; IF($AJ$110="", 0, $AJ$110)), $AT214,
    FALSE, N("Check if case is 'TWO' and both directions"),
    AND(
        $AF$110 = "TWO",
        OR($AS214 &lt; -ABS($AJ$110), $AS214 &gt; ABS($AJ$110))
    ), $AT214,
    FALSE, N("Default case: Return NA()"),
    TRUE, NA()
)</f>
        <v>#N/A</v>
      </c>
      <c r="AX214" s="30"/>
      <c r="AY214" s="66">
        <v>0.33333333333333115</v>
      </c>
      <c r="AZ214" s="66">
        <v>0.27800000000000002</v>
      </c>
      <c r="BA214" s="66">
        <f t="shared" si="56"/>
        <v>0.27800000000000002</v>
      </c>
      <c r="BB214" s="66" t="str">
        <f t="shared" si="57"/>
        <v>x̅</v>
      </c>
      <c r="DA214" s="30"/>
      <c r="DB214" s="26"/>
      <c r="DC214" s="66"/>
      <c r="DD214" s="26">
        <f t="shared" si="85"/>
        <v>3</v>
      </c>
      <c r="DE214" s="26" t="e">
        <f t="shared" si="86"/>
        <v>#N/A</v>
      </c>
      <c r="DF214" s="83" t="str">
        <f t="shared" si="87"/>
        <v>81.34</v>
      </c>
      <c r="DG214" s="26"/>
      <c r="DH214" s="30"/>
      <c r="DI214" s="30"/>
      <c r="DJ214" s="30"/>
      <c r="DK214" s="30"/>
      <c r="DL214" s="30"/>
      <c r="DM214" s="30"/>
      <c r="DN214" s="30"/>
      <c r="DO214" s="30"/>
      <c r="DP214" s="30"/>
      <c r="DQ214" s="30"/>
      <c r="DR214" s="38">
        <f t="shared" si="71"/>
        <v>2.1666666666666652</v>
      </c>
      <c r="DS214" s="78">
        <f t="shared" si="69"/>
        <v>4.1664133658564015E-2</v>
      </c>
      <c r="DT214" s="78" t="e" cm="1">
        <f t="array" ref="DT214">_xlfn.IFS(
    FALSE, N("Check if X1 shading is ON"),
    $DT$88&lt;&gt;"x", NA(),
    FALSE, N("Check if case is 'LEFT' and x axis value less than z score"),
    AND($DE$107 = "LEFT", $DR214 &lt; IF($DI$107="", 0, $DI$107)), $DS214,
    FALSE, N("Check if case is 'RIGHT' and x axis value greater than z score"),
    AND($DE$107 = "RIGHT", $DR214 &gt; IF($DI$107="", 0, $DI$107)), $DS214,
    FALSE, N("Check if case is 'TWO' and both directions"),
    AND(
        $DE$107 = "TWO",
        OR($DR214 &lt; -ABS($DI$107), $DR214 &gt; ABS($DI$108))
    ), $DS214,
    FALSE, N("Default case: Return NA()"),
    TRUE, NA()
)</f>
        <v>#N/A</v>
      </c>
      <c r="DU214" s="78" cm="1">
        <f t="array" ref="DU214">_xlfn.IFS(
    FALSE, N("Check if X1 shading is ON"),
    $DT$88&lt;&gt;"x", NA(),
    FALSE, N("Check if case is 'LEFT' and x axis value less than z score"),
    AND($DE$108 = "LEFT", $DR214 &lt; IF($DI$108="", 0, $DI$108)), $DS214,
    FALSE, N("Check if case is 'RIGHT' and x axis value greater than z score"),
    AND($DE$108 = "RIGHT", $DR214 &gt; IF($DI$108="", 0, $DI$108)), $DS214,
    FALSE, N("Default case: Return NA()"),
    TRUE, NA()
)</f>
        <v>4.1664133658564015E-2</v>
      </c>
      <c r="DV214" s="78" t="e" cm="1">
        <f t="array" ref="DV214">_xlfn.IFS(
    FALSE, N("Check if X1 shading is ON"),
    $DV$88&lt;&gt;"x", NA(),
    FALSE, N("Check if case is 'LEFT' and x axis value less than z score"),
    AND($DE$111 = "LEFT", $DR214 &lt; IF($DI$111="", 0, $DI$111)), $DS214,
    FALSE, N("Check if case is 'RIGHT' and x axis value greater than z score"),
    AND($DE$111 = "RIGHT", $DR214 &gt; IF($DI$111="", 0, $DI$111)), $DS214,
    FALSE, N("Check if case is 'TWO' and both directions"),
    AND(
        $DE$111 = "TWO",
        OR($DR214 &lt; -ABS($DI$111), $DR214 &gt; ABS($DI$111))
    ), $DS214,
    FALSE, N("Default case: Return NA()"),
    TRUE, NA()
)</f>
        <v>#N/A</v>
      </c>
      <c r="DW214" s="30"/>
      <c r="DX214" s="66">
        <v>0.16666666666666449</v>
      </c>
      <c r="DY214" s="66">
        <v>0.27800000000000002</v>
      </c>
      <c r="DZ214" s="66">
        <f t="shared" si="80"/>
        <v>0.27800000000000002</v>
      </c>
      <c r="EA214" s="66" t="str">
        <f t="shared" si="81"/>
        <v>x̅</v>
      </c>
    </row>
    <row r="215" spans="27:131" ht="19" x14ac:dyDescent="0.25">
      <c r="AA215"/>
      <c r="AB215" s="30"/>
      <c r="AC215" s="77" t="s">
        <v>90</v>
      </c>
      <c r="AD215" s="66"/>
      <c r="AE215" s="70" t="str">
        <f>$AH$105</f>
        <v>SE = σ̂(x̅)</v>
      </c>
      <c r="AF215" s="106">
        <f>AH110</f>
        <v>0.44824049374179142</v>
      </c>
      <c r="AG215" s="26"/>
      <c r="AH215" s="26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8">
        <f t="shared" si="43"/>
        <v>2.2499999999999982</v>
      </c>
      <c r="AT215" s="78">
        <f t="shared" si="44"/>
        <v>3.5398842630761047E-2</v>
      </c>
      <c r="AU215" s="78" t="e" cm="1">
        <f t="array" ref="AU215">_xlfn.IFS(
    FALSE, N("Check if X1 shading is ON"),
    $AU$87&lt;&gt;"x", NA(),
    FALSE, N("Check if case is 'LEFT' and x axis value less than z score"),
    AND($AF$106 = "LEFT", $AS215 &lt; IF($AJ$106="", 0, $AJ$106)), $AT215,
    FALSE, N("Check if case is 'RIGHT' and x axis value greater than z score"),
    AND($AF$106 = "RIGHT", $AS215 &gt; IF($AJ$106="", 0, $AJ$106)), $AT215,
    FALSE, N("Check if case is 'TWO' and both directions"),
    AND(
        $AF$106 = "TWO",
        OR($AS215 &lt; -ABS($AJ$106), $AS215 &gt; ABS($AJ$107))
    ), $AT215,
    FALSE, N("Default case: Return NA()"),
    TRUE, NA()
)</f>
        <v>#N/A</v>
      </c>
      <c r="AV215" s="78" cm="1">
        <f t="array" ref="AV215">_xlfn.IFS(
    FALSE, N("Check if X1 shading is ON"),
    $AU$87&lt;&gt;"x", NA(),
    FALSE, N("Check if case is 'LEFT' and x axis value less than z score"),
    AND($AF$107 = "LEFT", $AS215 &lt; IF($AJ$107="", 0, $AJ$107)), $AT215,
    FALSE, N("Check if case is 'RIGHT' and x axis value greater than z score"),
    AND($AF$107 = "RIGHT", $AS215 &gt; IF($AJ$107="", 0, $AJ$107)), $AT215,
    FALSE, N("Default case: Return NA()"),
    TRUE, NA()
)</f>
        <v>3.5398842630761047E-2</v>
      </c>
      <c r="AW215" s="78" t="e" cm="1">
        <f t="array" ref="AW215">_xlfn.IFS(
    FALSE, N("Check if X1 shading is ON"),
    $AW$87&lt;&gt;"x", NA(),
    FALSE, N("Check if case is 'LEFT' and x axis value less than z score"),
    AND($AF$110 = "LEFT", $AS215 &lt; IF($AJ$110="", 0, $AJ$110)), $AT215,
    FALSE, N("Check if case is 'RIGHT' and x axis value greater than z score"),
    AND($AF$110 = "RIGHT", $AS215 &gt; IF($AJ$110="", 0, $AJ$110)), $AT215,
    FALSE, N("Check if case is 'TWO' and both directions"),
    AND(
        $AF$110 = "TWO",
        OR($AS215 &lt; -ABS($AJ$110), $AS215 &gt; ABS($AJ$110))
    ), $AT215,
    FALSE, N("Default case: Return NA()"),
    TRUE, NA()
)</f>
        <v>#N/A</v>
      </c>
      <c r="AX215" s="30"/>
      <c r="AY215" s="66">
        <v>0.49999999999999789</v>
      </c>
      <c r="AZ215" s="66">
        <v>0.27800000000000002</v>
      </c>
      <c r="BA215" s="66">
        <f t="shared" si="56"/>
        <v>0.27800000000000002</v>
      </c>
      <c r="BB215" s="66" t="str">
        <f t="shared" si="57"/>
        <v>x̅</v>
      </c>
      <c r="DA215" s="30"/>
      <c r="DB215" s="26"/>
      <c r="DC215" s="66"/>
      <c r="DD215" s="66"/>
      <c r="DE215" s="26"/>
      <c r="DF215" s="26"/>
      <c r="DG215" s="26"/>
      <c r="DH215" s="30"/>
      <c r="DI215" s="30"/>
      <c r="DJ215" s="30"/>
      <c r="DK215" s="30"/>
      <c r="DL215" s="30"/>
      <c r="DM215" s="30"/>
      <c r="DN215" s="30"/>
      <c r="DO215" s="30"/>
      <c r="DP215" s="30"/>
      <c r="DQ215" s="30"/>
      <c r="DR215" s="38">
        <f t="shared" si="71"/>
        <v>2.2083333333333317</v>
      </c>
      <c r="DS215" s="78">
        <f t="shared" si="69"/>
        <v>3.842496144051797E-2</v>
      </c>
      <c r="DT215" s="78" t="e" cm="1">
        <f t="array" ref="DT215">_xlfn.IFS(
    FALSE, N("Check if X1 shading is ON"),
    $DT$88&lt;&gt;"x", NA(),
    FALSE, N("Check if case is 'LEFT' and x axis value less than z score"),
    AND($DE$107 = "LEFT", $DR215 &lt; IF($DI$107="", 0, $DI$107)), $DS215,
    FALSE, N("Check if case is 'RIGHT' and x axis value greater than z score"),
    AND($DE$107 = "RIGHT", $DR215 &gt; IF($DI$107="", 0, $DI$107)), $DS215,
    FALSE, N("Check if case is 'TWO' and both directions"),
    AND(
        $DE$107 = "TWO",
        OR($DR215 &lt; -ABS($DI$107), $DR215 &gt; ABS($DI$108))
    ), $DS215,
    FALSE, N("Default case: Return NA()"),
    TRUE, NA()
)</f>
        <v>#N/A</v>
      </c>
      <c r="DU215" s="78" cm="1">
        <f t="array" ref="DU215">_xlfn.IFS(
    FALSE, N("Check if X1 shading is ON"),
    $DT$88&lt;&gt;"x", NA(),
    FALSE, N("Check if case is 'LEFT' and x axis value less than z score"),
    AND($DE$108 = "LEFT", $DR215 &lt; IF($DI$108="", 0, $DI$108)), $DS215,
    FALSE, N("Check if case is 'RIGHT' and x axis value greater than z score"),
    AND($DE$108 = "RIGHT", $DR215 &gt; IF($DI$108="", 0, $DI$108)), $DS215,
    FALSE, N("Default case: Return NA()"),
    TRUE, NA()
)</f>
        <v>3.842496144051797E-2</v>
      </c>
      <c r="DV215" s="78" t="e" cm="1">
        <f t="array" ref="DV215">_xlfn.IFS(
    FALSE, N("Check if X1 shading is ON"),
    $DV$88&lt;&gt;"x", NA(),
    FALSE, N("Check if case is 'LEFT' and x axis value less than z score"),
    AND($DE$111 = "LEFT", $DR215 &lt; IF($DI$111="", 0, $DI$111)), $DS215,
    FALSE, N("Check if case is 'RIGHT' and x axis value greater than z score"),
    AND($DE$111 = "RIGHT", $DR215 &gt; IF($DI$111="", 0, $DI$111)), $DS215,
    FALSE, N("Check if case is 'TWO' and both directions"),
    AND(
        $DE$111 = "TWO",
        OR($DR215 &lt; -ABS($DI$111), $DR215 &gt; ABS($DI$111))
    ), $DS215,
    FALSE, N("Default case: Return NA()"),
    TRUE, NA()
)</f>
        <v>#N/A</v>
      </c>
      <c r="DW215" s="30"/>
      <c r="DX215" s="66">
        <v>0.33333333333333115</v>
      </c>
      <c r="DY215" s="66">
        <v>0.27800000000000002</v>
      </c>
      <c r="DZ215" s="66">
        <f t="shared" si="80"/>
        <v>0.27800000000000002</v>
      </c>
      <c r="EA215" s="66" t="str">
        <f t="shared" si="81"/>
        <v>x̅</v>
      </c>
    </row>
    <row r="216" spans="27:131" ht="19" x14ac:dyDescent="0.25">
      <c r="AA216" s="5"/>
      <c r="AB216" s="30"/>
      <c r="AC216" s="35" t="s">
        <v>40</v>
      </c>
      <c r="AD216" s="70" t="s">
        <v>41</v>
      </c>
      <c r="AE216" s="64" t="str">
        <f>LEFT(AC215,6)&amp;" "&amp;$AD$106&amp;" axis"</f>
        <v>X3 std T x̅ axis</v>
      </c>
      <c r="AF216" s="64" t="str">
        <f>$AD$101&amp;" stdev y"</f>
        <v>T x̅ stdev y</v>
      </c>
      <c r="AG216" s="66"/>
      <c r="AH216" s="66"/>
      <c r="AI216" s="64" t="str">
        <f>$AD$106&amp;" stdev labels"</f>
        <v>T x̅ stdev labels</v>
      </c>
      <c r="AJ216" s="30"/>
      <c r="AK216" s="30"/>
      <c r="AL216" s="30"/>
      <c r="AM216" s="30"/>
      <c r="AN216" s="30"/>
      <c r="AO216" s="30"/>
      <c r="AP216" s="30"/>
      <c r="AQ216" s="30"/>
      <c r="AR216" s="30"/>
      <c r="AS216" s="38">
        <f t="shared" si="43"/>
        <v>2.2916666666666647</v>
      </c>
      <c r="AT216" s="78">
        <f t="shared" si="44"/>
        <v>3.2576019512921675E-2</v>
      </c>
      <c r="AU216" s="78" t="e" cm="1">
        <f t="array" ref="AU216">_xlfn.IFS(
    FALSE, N("Check if X1 shading is ON"),
    $AU$87&lt;&gt;"x", NA(),
    FALSE, N("Check if case is 'LEFT' and x axis value less than z score"),
    AND($AF$106 = "LEFT", $AS216 &lt; IF($AJ$106="", 0, $AJ$106)), $AT216,
    FALSE, N("Check if case is 'RIGHT' and x axis value greater than z score"),
    AND($AF$106 = "RIGHT", $AS216 &gt; IF($AJ$106="", 0, $AJ$106)), $AT216,
    FALSE, N("Check if case is 'TWO' and both directions"),
    AND(
        $AF$106 = "TWO",
        OR($AS216 &lt; -ABS($AJ$106), $AS216 &gt; ABS($AJ$107))
    ), $AT216,
    FALSE, N("Default case: Return NA()"),
    TRUE, NA()
)</f>
        <v>#N/A</v>
      </c>
      <c r="AV216" s="78" cm="1">
        <f t="array" ref="AV216">_xlfn.IFS(
    FALSE, N("Check if X1 shading is ON"),
    $AU$87&lt;&gt;"x", NA(),
    FALSE, N("Check if case is 'LEFT' and x axis value less than z score"),
    AND($AF$107 = "LEFT", $AS216 &lt; IF($AJ$107="", 0, $AJ$107)), $AT216,
    FALSE, N("Check if case is 'RIGHT' and x axis value greater than z score"),
    AND($AF$107 = "RIGHT", $AS216 &gt; IF($AJ$107="", 0, $AJ$107)), $AT216,
    FALSE, N("Default case: Return NA()"),
    TRUE, NA()
)</f>
        <v>3.2576019512921675E-2</v>
      </c>
      <c r="AW216" s="78" t="e" cm="1">
        <f t="array" ref="AW216">_xlfn.IFS(
    FALSE, N("Check if X1 shading is ON"),
    $AW$87&lt;&gt;"x", NA(),
    FALSE, N("Check if case is 'LEFT' and x axis value less than z score"),
    AND($AF$110 = "LEFT", $AS216 &lt; IF($AJ$110="", 0, $AJ$110)), $AT216,
    FALSE, N("Check if case is 'RIGHT' and x axis value greater than z score"),
    AND($AF$110 = "RIGHT", $AS216 &gt; IF($AJ$110="", 0, $AJ$110)), $AT216,
    FALSE, N("Check if case is 'TWO' and both directions"),
    AND(
        $AF$110 = "TWO",
        OR($AS216 &lt; -ABS($AJ$110), $AS216 &gt; ABS($AJ$110))
    ), $AT216,
    FALSE, N("Default case: Return NA()"),
    TRUE, NA()
)</f>
        <v>#N/A</v>
      </c>
      <c r="AX216" s="30"/>
      <c r="AY216" s="66">
        <v>0.66666666666666441</v>
      </c>
      <c r="AZ216" s="66">
        <v>0.27800000000000002</v>
      </c>
      <c r="BA216" s="66">
        <f t="shared" si="56"/>
        <v>0.27800000000000002</v>
      </c>
      <c r="BB216" s="66" t="str">
        <f t="shared" si="57"/>
        <v>x̅</v>
      </c>
      <c r="DA216" s="30"/>
      <c r="DB216" s="77" t="s">
        <v>90</v>
      </c>
      <c r="DC216" s="66"/>
      <c r="DD216" s="70" t="str">
        <f>$DG$106</f>
        <v>SE = σ̂(x̅)</v>
      </c>
      <c r="DE216" s="106">
        <f>DG111</f>
        <v>0.44824049374179142</v>
      </c>
      <c r="DF216" s="26"/>
      <c r="DG216" s="26"/>
      <c r="DH216" s="30"/>
      <c r="DI216" s="30"/>
      <c r="DJ216" s="30"/>
      <c r="DK216" s="30"/>
      <c r="DL216" s="30"/>
      <c r="DM216" s="30"/>
      <c r="DN216" s="30"/>
      <c r="DO216" s="30"/>
      <c r="DP216" s="30"/>
      <c r="DQ216" s="30"/>
      <c r="DR216" s="38">
        <f t="shared" si="71"/>
        <v>2.2499999999999982</v>
      </c>
      <c r="DS216" s="78">
        <f t="shared" si="69"/>
        <v>3.5398842630761047E-2</v>
      </c>
      <c r="DT216" s="78" t="e" cm="1">
        <f t="array" ref="DT216">_xlfn.IFS(
    FALSE, N("Check if X1 shading is ON"),
    $DT$88&lt;&gt;"x", NA(),
    FALSE, N("Check if case is 'LEFT' and x axis value less than z score"),
    AND($DE$107 = "LEFT", $DR216 &lt; IF($DI$107="", 0, $DI$107)), $DS216,
    FALSE, N("Check if case is 'RIGHT' and x axis value greater than z score"),
    AND($DE$107 = "RIGHT", $DR216 &gt; IF($DI$107="", 0, $DI$107)), $DS216,
    FALSE, N("Check if case is 'TWO' and both directions"),
    AND(
        $DE$107 = "TWO",
        OR($DR216 &lt; -ABS($DI$107), $DR216 &gt; ABS($DI$108))
    ), $DS216,
    FALSE, N("Default case: Return NA()"),
    TRUE, NA()
)</f>
        <v>#N/A</v>
      </c>
      <c r="DU216" s="78" cm="1">
        <f t="array" ref="DU216">_xlfn.IFS(
    FALSE, N("Check if X1 shading is ON"),
    $DT$88&lt;&gt;"x", NA(),
    FALSE, N("Check if case is 'LEFT' and x axis value less than z score"),
    AND($DE$108 = "LEFT", $DR216 &lt; IF($DI$108="", 0, $DI$108)), $DS216,
    FALSE, N("Check if case is 'RIGHT' and x axis value greater than z score"),
    AND($DE$108 = "RIGHT", $DR216 &gt; IF($DI$108="", 0, $DI$108)), $DS216,
    FALSE, N("Default case: Return NA()"),
    TRUE, NA()
)</f>
        <v>3.5398842630761047E-2</v>
      </c>
      <c r="DV216" s="78" t="e" cm="1">
        <f t="array" ref="DV216">_xlfn.IFS(
    FALSE, N("Check if X1 shading is ON"),
    $DV$88&lt;&gt;"x", NA(),
    FALSE, N("Check if case is 'LEFT' and x axis value less than z score"),
    AND($DE$111 = "LEFT", $DR216 &lt; IF($DI$111="", 0, $DI$111)), $DS216,
    FALSE, N("Check if case is 'RIGHT' and x axis value greater than z score"),
    AND($DE$111 = "RIGHT", $DR216 &gt; IF($DI$111="", 0, $DI$111)), $DS216,
    FALSE, N("Check if case is 'TWO' and both directions"),
    AND(
        $DE$111 = "TWO",
        OR($DR216 &lt; -ABS($DI$111), $DR216 &gt; ABS($DI$111))
    ), $DS216,
    FALSE, N("Default case: Return NA()"),
    TRUE, NA()
)</f>
        <v>#N/A</v>
      </c>
      <c r="DW216" s="30"/>
      <c r="DX216" s="66">
        <v>0.49999999999999789</v>
      </c>
      <c r="DY216" s="66">
        <v>0.27800000000000002</v>
      </c>
      <c r="DZ216" s="66">
        <f t="shared" si="80"/>
        <v>0.27800000000000002</v>
      </c>
      <c r="EA216" s="66" t="str">
        <f t="shared" si="81"/>
        <v>x̅</v>
      </c>
    </row>
    <row r="217" spans="27:131" ht="34" x14ac:dyDescent="0.2">
      <c r="AA217" s="5"/>
      <c r="AB217" s="30"/>
      <c r="AC217" s="26">
        <f>AN108</f>
        <v>0</v>
      </c>
      <c r="AD217" s="66">
        <f>AD206+0.03</f>
        <v>-0.17</v>
      </c>
      <c r="AE217" s="26">
        <f>AE196</f>
        <v>-4</v>
      </c>
      <c r="AF217" s="26" t="e">
        <f>IF(
    AC217="x",
    AD217,
    NA()
)</f>
        <v>#N/A</v>
      </c>
      <c r="AG217" s="8"/>
      <c r="AH217" s="105">
        <f>AF215</f>
        <v>0.44824049374179142</v>
      </c>
      <c r="AI217" s="83" t="str">
        <f>IF($AH$106 = "", "",
    AE215
)</f>
        <v>SE = σ̂(x̅)</v>
      </c>
      <c r="AJ217" s="30"/>
      <c r="AK217" s="30"/>
      <c r="AL217" s="30"/>
      <c r="AM217" s="30"/>
      <c r="AN217" s="30"/>
      <c r="AO217" s="30"/>
      <c r="AP217" s="30"/>
      <c r="AQ217" s="30"/>
      <c r="AR217" s="30"/>
      <c r="AS217" s="38">
        <f t="shared" si="43"/>
        <v>2.3333333333333313</v>
      </c>
      <c r="AT217" s="78">
        <f t="shared" si="44"/>
        <v>2.9946708232795983E-2</v>
      </c>
      <c r="AU217" s="78" t="e" cm="1">
        <f t="array" ref="AU217">_xlfn.IFS(
    FALSE, N("Check if X1 shading is ON"),
    $AU$87&lt;&gt;"x", NA(),
    FALSE, N("Check if case is 'LEFT' and x axis value less than z score"),
    AND($AF$106 = "LEFT", $AS217 &lt; IF($AJ$106="", 0, $AJ$106)), $AT217,
    FALSE, N("Check if case is 'RIGHT' and x axis value greater than z score"),
    AND($AF$106 = "RIGHT", $AS217 &gt; IF($AJ$106="", 0, $AJ$106)), $AT217,
    FALSE, N("Check if case is 'TWO' and both directions"),
    AND(
        $AF$106 = "TWO",
        OR($AS217 &lt; -ABS($AJ$106), $AS217 &gt; ABS($AJ$107))
    ), $AT217,
    FALSE, N("Default case: Return NA()"),
    TRUE, NA()
)</f>
        <v>#N/A</v>
      </c>
      <c r="AV217" s="78" cm="1">
        <f t="array" ref="AV217">_xlfn.IFS(
    FALSE, N("Check if X1 shading is ON"),
    $AU$87&lt;&gt;"x", NA(),
    FALSE, N("Check if case is 'LEFT' and x axis value less than z score"),
    AND($AF$107 = "LEFT", $AS217 &lt; IF($AJ$107="", 0, $AJ$107)), $AT217,
    FALSE, N("Check if case is 'RIGHT' and x axis value greater than z score"),
    AND($AF$107 = "RIGHT", $AS217 &gt; IF($AJ$107="", 0, $AJ$107)), $AT217,
    FALSE, N("Default case: Return NA()"),
    TRUE, NA()
)</f>
        <v>2.9946708232795983E-2</v>
      </c>
      <c r="AW217" s="78" t="e" cm="1">
        <f t="array" ref="AW217">_xlfn.IFS(
    FALSE, N("Check if X1 shading is ON"),
    $AW$87&lt;&gt;"x", NA(),
    FALSE, N("Check if case is 'LEFT' and x axis value less than z score"),
    AND($AF$110 = "LEFT", $AS217 &lt; IF($AJ$110="", 0, $AJ$110)), $AT217,
    FALSE, N("Check if case is 'RIGHT' and x axis value greater than z score"),
    AND($AF$110 = "RIGHT", $AS217 &gt; IF($AJ$110="", 0, $AJ$110)), $AT217,
    FALSE, N("Check if case is 'TWO' and both directions"),
    AND(
        $AF$110 = "TWO",
        OR($AS217 &lt; -ABS($AJ$110), $AS217 &gt; ABS($AJ$110))
    ), $AT217,
    FALSE, N("Default case: Return NA()"),
    TRUE, NA()
)</f>
        <v>#N/A</v>
      </c>
      <c r="AX217" s="30"/>
      <c r="AY217" s="66">
        <v>-0.66666666666666874</v>
      </c>
      <c r="AZ217" s="66">
        <v>0.30199999999999999</v>
      </c>
      <c r="BA217" s="66">
        <f t="shared" si="56"/>
        <v>0.30199999999999999</v>
      </c>
      <c r="BB217" s="66" t="str">
        <f t="shared" si="57"/>
        <v>x̅</v>
      </c>
      <c r="CZ217" s="5"/>
      <c r="DA217" s="30"/>
      <c r="DB217" s="35" t="s">
        <v>40</v>
      </c>
      <c r="DC217" s="70" t="s">
        <v>41</v>
      </c>
      <c r="DD217" s="64" t="str">
        <f>LEFT(DB216,6)&amp;" "&amp;$DC$107&amp;" axis"</f>
        <v>X3 std T x̅ axis</v>
      </c>
      <c r="DE217" s="64" t="str">
        <f>$DC$102&amp;" stdev y"</f>
        <v>T x̅ stdev y</v>
      </c>
      <c r="DF217" s="66"/>
      <c r="DG217" s="66"/>
      <c r="DH217" s="64" t="str">
        <f>$DC$107&amp;" stdev labels"</f>
        <v>T x̅ stdev labels</v>
      </c>
      <c r="DI217" s="30"/>
      <c r="DJ217" s="30"/>
      <c r="DK217" s="30"/>
      <c r="DL217" s="30"/>
      <c r="DM217" s="30"/>
      <c r="DN217" s="30"/>
      <c r="DO217" s="30"/>
      <c r="DP217" s="30"/>
      <c r="DQ217" s="30"/>
      <c r="DR217" s="38">
        <f t="shared" si="71"/>
        <v>2.2916666666666647</v>
      </c>
      <c r="DS217" s="78">
        <f t="shared" si="69"/>
        <v>3.2576019512921675E-2</v>
      </c>
      <c r="DT217" s="78" t="e" cm="1">
        <f t="array" ref="DT217">_xlfn.IFS(
    FALSE, N("Check if X1 shading is ON"),
    $DT$88&lt;&gt;"x", NA(),
    FALSE, N("Check if case is 'LEFT' and x axis value less than z score"),
    AND($DE$107 = "LEFT", $DR217 &lt; IF($DI$107="", 0, $DI$107)), $DS217,
    FALSE, N("Check if case is 'RIGHT' and x axis value greater than z score"),
    AND($DE$107 = "RIGHT", $DR217 &gt; IF($DI$107="", 0, $DI$107)), $DS217,
    FALSE, N("Check if case is 'TWO' and both directions"),
    AND(
        $DE$107 = "TWO",
        OR($DR217 &lt; -ABS($DI$107), $DR217 &gt; ABS($DI$108))
    ), $DS217,
    FALSE, N("Default case: Return NA()"),
    TRUE, NA()
)</f>
        <v>#N/A</v>
      </c>
      <c r="DU217" s="78" cm="1">
        <f t="array" ref="DU217">_xlfn.IFS(
    FALSE, N("Check if X1 shading is ON"),
    $DT$88&lt;&gt;"x", NA(),
    FALSE, N("Check if case is 'LEFT' and x axis value less than z score"),
    AND($DE$108 = "LEFT", $DR217 &lt; IF($DI$108="", 0, $DI$108)), $DS217,
    FALSE, N("Check if case is 'RIGHT' and x axis value greater than z score"),
    AND($DE$108 = "RIGHT", $DR217 &gt; IF($DI$108="", 0, $DI$108)), $DS217,
    FALSE, N("Default case: Return NA()"),
    TRUE, NA()
)</f>
        <v>3.2576019512921675E-2</v>
      </c>
      <c r="DV217" s="78" t="e" cm="1">
        <f t="array" ref="DV217">_xlfn.IFS(
    FALSE, N("Check if X1 shading is ON"),
    $DV$88&lt;&gt;"x", NA(),
    FALSE, N("Check if case is 'LEFT' and x axis value less than z score"),
    AND($DE$111 = "LEFT", $DR217 &lt; IF($DI$111="", 0, $DI$111)), $DS217,
    FALSE, N("Check if case is 'RIGHT' and x axis value greater than z score"),
    AND($DE$111 = "RIGHT", $DR217 &gt; IF($DI$111="", 0, $DI$111)), $DS217,
    FALSE, N("Check if case is 'TWO' and both directions"),
    AND(
        $DE$111 = "TWO",
        OR($DR217 &lt; -ABS($DI$111), $DR217 &gt; ABS($DI$111))
    ), $DS217,
    FALSE, N("Default case: Return NA()"),
    TRUE, NA()
)</f>
        <v>#N/A</v>
      </c>
      <c r="DW217" s="30"/>
      <c r="DX217" s="66">
        <v>0.66666666666666441</v>
      </c>
      <c r="DY217" s="66">
        <v>0.27800000000000002</v>
      </c>
      <c r="DZ217" s="66">
        <f t="shared" si="80"/>
        <v>0.27800000000000002</v>
      </c>
      <c r="EA217" s="66" t="str">
        <f t="shared" si="81"/>
        <v>x̅</v>
      </c>
    </row>
    <row r="218" spans="27:131" ht="16" x14ac:dyDescent="0.2">
      <c r="AA218" s="5"/>
      <c r="AB218" s="30"/>
      <c r="AC218" s="26"/>
      <c r="AD218" s="66"/>
      <c r="AE218" s="26">
        <f t="shared" ref="AE218:AE223" si="88">AE197</f>
        <v>-3</v>
      </c>
      <c r="AF218" s="26" t="e">
        <f>AF217</f>
        <v>#N/A</v>
      </c>
      <c r="AG218" s="66">
        <v>-3</v>
      </c>
      <c r="AH218" s="104">
        <f>AG218*$AF$215</f>
        <v>-1.3447214812253743</v>
      </c>
      <c r="AI218" s="83" t="str">
        <f t="shared" ref="AI218:AI224" si="89">IF($AH$106 = "", "",
    TEXT(AH218,
        IF($AN$110 = 0,
            "+#,##0;-#,##0;0",
            "+#,##0." &amp; REPT("0", $AN$110) &amp; ";-#,##0." &amp; REPT("0", $AN$110) &amp; ";0"
        )
    )
)</f>
        <v>-1.34</v>
      </c>
      <c r="AJ218" s="30"/>
      <c r="AK218" s="30"/>
      <c r="AL218" s="30"/>
      <c r="AM218" s="30"/>
      <c r="AN218" s="30"/>
      <c r="AO218" s="30"/>
      <c r="AP218" s="30"/>
      <c r="AQ218" s="30"/>
      <c r="AR218" s="30"/>
      <c r="AS218" s="38">
        <f t="shared" ref="AS218:AS233" si="90">AS217+$AR$91</f>
        <v>2.3749999999999978</v>
      </c>
      <c r="AT218" s="78">
        <f t="shared" ref="AT218:AT233" si="91">IF(
    LEFT($AD$106,1) ="T",
    _xlfn.T.DIST(AS218, $AC$106-1, FALSE),
    _xlfn.NORM.S.DIST(AS218, FALSE)
)</f>
        <v>2.7501163642810422E-2</v>
      </c>
      <c r="AU218" s="78" t="e" cm="1">
        <f t="array" ref="AU218">_xlfn.IFS(
    FALSE, N("Check if X1 shading is ON"),
    $AU$87&lt;&gt;"x", NA(),
    FALSE, N("Check if case is 'LEFT' and x axis value less than z score"),
    AND($AF$106 = "LEFT", $AS218 &lt; IF($AJ$106="", 0, $AJ$106)), $AT218,
    FALSE, N("Check if case is 'RIGHT' and x axis value greater than z score"),
    AND($AF$106 = "RIGHT", $AS218 &gt; IF($AJ$106="", 0, $AJ$106)), $AT218,
    FALSE, N("Check if case is 'TWO' and both directions"),
    AND(
        $AF$106 = "TWO",
        OR($AS218 &lt; -ABS($AJ$106), $AS218 &gt; ABS($AJ$107))
    ), $AT218,
    FALSE, N("Default case: Return NA()"),
    TRUE, NA()
)</f>
        <v>#N/A</v>
      </c>
      <c r="AV218" s="78" cm="1">
        <f t="array" ref="AV218">_xlfn.IFS(
    FALSE, N("Check if X1 shading is ON"),
    $AU$87&lt;&gt;"x", NA(),
    FALSE, N("Check if case is 'LEFT' and x axis value less than z score"),
    AND($AF$107 = "LEFT", $AS218 &lt; IF($AJ$107="", 0, $AJ$107)), $AT218,
    FALSE, N("Check if case is 'RIGHT' and x axis value greater than z score"),
    AND($AF$107 = "RIGHT", $AS218 &gt; IF($AJ$107="", 0, $AJ$107)), $AT218,
    FALSE, N("Default case: Return NA()"),
    TRUE, NA()
)</f>
        <v>2.7501163642810422E-2</v>
      </c>
      <c r="AW218" s="78" t="e" cm="1">
        <f t="array" ref="AW218">_xlfn.IFS(
    FALSE, N("Check if X1 shading is ON"),
    $AW$87&lt;&gt;"x", NA(),
    FALSE, N("Check if case is 'LEFT' and x axis value less than z score"),
    AND($AF$110 = "LEFT", $AS218 &lt; IF($AJ$110="", 0, $AJ$110)), $AT218,
    FALSE, N("Check if case is 'RIGHT' and x axis value greater than z score"),
    AND($AF$110 = "RIGHT", $AS218 &gt; IF($AJ$110="", 0, $AJ$110)), $AT218,
    FALSE, N("Check if case is 'TWO' and both directions"),
    AND(
        $AF$110 = "TWO",
        OR($AS218 &lt; -ABS($AJ$110), $AS218 &gt; ABS($AJ$110))
    ), $AT218,
    FALSE, N("Default case: Return NA()"),
    TRUE, NA()
)</f>
        <v>#N/A</v>
      </c>
      <c r="AX218" s="30"/>
      <c r="AY218" s="66">
        <v>-0.50000000000000222</v>
      </c>
      <c r="AZ218" s="66">
        <v>0.30199999999999999</v>
      </c>
      <c r="BA218" s="66">
        <f t="shared" si="56"/>
        <v>0.30199999999999999</v>
      </c>
      <c r="BB218" s="66" t="str">
        <f t="shared" si="57"/>
        <v>x̅</v>
      </c>
      <c r="CZ218" s="5"/>
      <c r="DA218" s="30"/>
      <c r="DB218" s="26">
        <f>DM109</f>
        <v>0</v>
      </c>
      <c r="DC218" s="66">
        <f>DC207+0.03</f>
        <v>-0.17</v>
      </c>
      <c r="DD218" s="26">
        <f t="shared" ref="DD218:DD225" si="92">DD197</f>
        <v>-4</v>
      </c>
      <c r="DE218" s="26" t="e">
        <f>IF(
    DB218="x",
    DC218,
    NA()
)</f>
        <v>#N/A</v>
      </c>
      <c r="DF218" s="8"/>
      <c r="DG218" s="105">
        <f>DE216</f>
        <v>0.44824049374179142</v>
      </c>
      <c r="DH218" s="83" t="str">
        <f>IF($DG$107 = "", "",
    DD216
)</f>
        <v>SE = σ̂(x̅)</v>
      </c>
      <c r="DI218" s="30"/>
      <c r="DJ218" s="30"/>
      <c r="DK218" s="30"/>
      <c r="DL218" s="30"/>
      <c r="DM218" s="30"/>
      <c r="DN218" s="30"/>
      <c r="DO218" s="30"/>
      <c r="DP218" s="30"/>
      <c r="DQ218" s="30"/>
      <c r="DR218" s="38">
        <f t="shared" si="71"/>
        <v>2.3333333333333313</v>
      </c>
      <c r="DS218" s="78">
        <f t="shared" ref="DS218:DS234" si="93">IF(
    LEFT($DC$107,1) ="T",
    _xlfn.T.DIST(DR218, $DB$107-1, FALSE),
    _xlfn.NORM.S.DIST(DR218, FALSE)
)</f>
        <v>2.9946708232795983E-2</v>
      </c>
      <c r="DT218" s="78" t="e" cm="1">
        <f t="array" ref="DT218">_xlfn.IFS(
    FALSE, N("Check if X1 shading is ON"),
    $DT$88&lt;&gt;"x", NA(),
    FALSE, N("Check if case is 'LEFT' and x axis value less than z score"),
    AND($DE$107 = "LEFT", $DR218 &lt; IF($DI$107="", 0, $DI$107)), $DS218,
    FALSE, N("Check if case is 'RIGHT' and x axis value greater than z score"),
    AND($DE$107 = "RIGHT", $DR218 &gt; IF($DI$107="", 0, $DI$107)), $DS218,
    FALSE, N("Check if case is 'TWO' and both directions"),
    AND(
        $DE$107 = "TWO",
        OR($DR218 &lt; -ABS($DI$107), $DR218 &gt; ABS($DI$108))
    ), $DS218,
    FALSE, N("Default case: Return NA()"),
    TRUE, NA()
)</f>
        <v>#N/A</v>
      </c>
      <c r="DU218" s="78" cm="1">
        <f t="array" ref="DU218">_xlfn.IFS(
    FALSE, N("Check if X1 shading is ON"),
    $DT$88&lt;&gt;"x", NA(),
    FALSE, N("Check if case is 'LEFT' and x axis value less than z score"),
    AND($DE$108 = "LEFT", $DR218 &lt; IF($DI$108="", 0, $DI$108)), $DS218,
    FALSE, N("Check if case is 'RIGHT' and x axis value greater than z score"),
    AND($DE$108 = "RIGHT", $DR218 &gt; IF($DI$108="", 0, $DI$108)), $DS218,
    FALSE, N("Default case: Return NA()"),
    TRUE, NA()
)</f>
        <v>2.9946708232795983E-2</v>
      </c>
      <c r="DV218" s="78" t="e" cm="1">
        <f t="array" ref="DV218">_xlfn.IFS(
    FALSE, N("Check if X1 shading is ON"),
    $DV$88&lt;&gt;"x", NA(),
    FALSE, N("Check if case is 'LEFT' and x axis value less than z score"),
    AND($DE$111 = "LEFT", $DR218 &lt; IF($DI$111="", 0, $DI$111)), $DS218,
    FALSE, N("Check if case is 'RIGHT' and x axis value greater than z score"),
    AND($DE$111 = "RIGHT", $DR218 &gt; IF($DI$111="", 0, $DI$111)), $DS218,
    FALSE, N("Check if case is 'TWO' and both directions"),
    AND(
        $DE$111 = "TWO",
        OR($DR218 &lt; -ABS($DI$111), $DR218 &gt; ABS($DI$111))
    ), $DS218,
    FALSE, N("Default case: Return NA()"),
    TRUE, NA()
)</f>
        <v>#N/A</v>
      </c>
      <c r="DW218" s="30"/>
      <c r="DX218" s="66">
        <v>-0.66666666666666874</v>
      </c>
      <c r="DY218" s="66">
        <v>0.30199999999999999</v>
      </c>
      <c r="DZ218" s="66">
        <f t="shared" si="80"/>
        <v>0.30199999999999999</v>
      </c>
      <c r="EA218" s="66" t="str">
        <f t="shared" si="81"/>
        <v>x̅</v>
      </c>
    </row>
    <row r="219" spans="27:131" ht="16" x14ac:dyDescent="0.2">
      <c r="AA219" s="5"/>
      <c r="AB219" s="30"/>
      <c r="AC219" s="26"/>
      <c r="AD219" s="66"/>
      <c r="AE219" s="26">
        <f t="shared" si="88"/>
        <v>-2</v>
      </c>
      <c r="AF219" s="26" t="e">
        <f t="shared" ref="AF219:AF224" si="94">AF218</f>
        <v>#N/A</v>
      </c>
      <c r="AG219" s="66">
        <v>-2</v>
      </c>
      <c r="AH219" s="104">
        <f t="shared" ref="AH219:AH224" si="95">AG219*$AF$215</f>
        <v>-0.89648098748358285</v>
      </c>
      <c r="AI219" s="83" t="str">
        <f t="shared" si="89"/>
        <v>-0.90</v>
      </c>
      <c r="AJ219" s="30"/>
      <c r="AK219" s="30"/>
      <c r="AL219" s="30"/>
      <c r="AM219" s="30"/>
      <c r="AN219" s="30"/>
      <c r="AO219" s="30"/>
      <c r="AP219" s="30"/>
      <c r="AQ219" s="30"/>
      <c r="AR219" s="30"/>
      <c r="AS219" s="38">
        <f t="shared" si="90"/>
        <v>2.4166666666666643</v>
      </c>
      <c r="AT219" s="78">
        <f t="shared" si="91"/>
        <v>2.5229736994620687E-2</v>
      </c>
      <c r="AU219" s="78" t="e" cm="1">
        <f t="array" ref="AU219">_xlfn.IFS(
    FALSE, N("Check if X1 shading is ON"),
    $AU$87&lt;&gt;"x", NA(),
    FALSE, N("Check if case is 'LEFT' and x axis value less than z score"),
    AND($AF$106 = "LEFT", $AS219 &lt; IF($AJ$106="", 0, $AJ$106)), $AT219,
    FALSE, N("Check if case is 'RIGHT' and x axis value greater than z score"),
    AND($AF$106 = "RIGHT", $AS219 &gt; IF($AJ$106="", 0, $AJ$106)), $AT219,
    FALSE, N("Check if case is 'TWO' and both directions"),
    AND(
        $AF$106 = "TWO",
        OR($AS219 &lt; -ABS($AJ$106), $AS219 &gt; ABS($AJ$107))
    ), $AT219,
    FALSE, N("Default case: Return NA()"),
    TRUE, NA()
)</f>
        <v>#N/A</v>
      </c>
      <c r="AV219" s="78" cm="1">
        <f t="array" ref="AV219">_xlfn.IFS(
    FALSE, N("Check if X1 shading is ON"),
    $AU$87&lt;&gt;"x", NA(),
    FALSE, N("Check if case is 'LEFT' and x axis value less than z score"),
    AND($AF$107 = "LEFT", $AS219 &lt; IF($AJ$107="", 0, $AJ$107)), $AT219,
    FALSE, N("Check if case is 'RIGHT' and x axis value greater than z score"),
    AND($AF$107 = "RIGHT", $AS219 &gt; IF($AJ$107="", 0, $AJ$107)), $AT219,
    FALSE, N("Default case: Return NA()"),
    TRUE, NA()
)</f>
        <v>2.5229736994620687E-2</v>
      </c>
      <c r="AW219" s="78" t="e" cm="1">
        <f t="array" ref="AW219">_xlfn.IFS(
    FALSE, N("Check if X1 shading is ON"),
    $AW$87&lt;&gt;"x", NA(),
    FALSE, N("Check if case is 'LEFT' and x axis value less than z score"),
    AND($AF$110 = "LEFT", $AS219 &lt; IF($AJ$110="", 0, $AJ$110)), $AT219,
    FALSE, N("Check if case is 'RIGHT' and x axis value greater than z score"),
    AND($AF$110 = "RIGHT", $AS219 &gt; IF($AJ$110="", 0, $AJ$110)), $AT219,
    FALSE, N("Check if case is 'TWO' and both directions"),
    AND(
        $AF$110 = "TWO",
        OR($AS219 &lt; -ABS($AJ$110), $AS219 &gt; ABS($AJ$110))
    ), $AT219,
    FALSE, N("Default case: Return NA()"),
    TRUE, NA()
)</f>
        <v>#N/A</v>
      </c>
      <c r="AX219" s="30"/>
      <c r="AY219" s="66">
        <v>-0.33333333333333548</v>
      </c>
      <c r="AZ219" s="66">
        <v>0.30199999999999999</v>
      </c>
      <c r="BA219" s="66">
        <f t="shared" si="56"/>
        <v>0.30199999999999999</v>
      </c>
      <c r="BB219" s="66" t="str">
        <f t="shared" si="57"/>
        <v>x̅</v>
      </c>
      <c r="CZ219" s="5"/>
      <c r="DA219" s="30"/>
      <c r="DB219" s="26"/>
      <c r="DC219" s="66"/>
      <c r="DD219" s="26">
        <f t="shared" si="92"/>
        <v>-3</v>
      </c>
      <c r="DE219" s="26" t="e">
        <f t="shared" ref="DE219:DE225" si="96">DE218</f>
        <v>#N/A</v>
      </c>
      <c r="DF219" s="66">
        <v>-3</v>
      </c>
      <c r="DG219" s="104">
        <f t="shared" ref="DG219:DG225" si="97">DF219*$DE$216</f>
        <v>-1.3447214812253743</v>
      </c>
      <c r="DH219" s="83" t="str">
        <f t="shared" ref="DH219:DH225" si="98">IF($DG$107 = "", "",
    TEXT(DG219,
        IF($DM$111 = 0,
            "+#,##0;-#,##0;0",
            "+#,##0." &amp; REPT("0", $DM$111) &amp; ";-#,##0." &amp; REPT("0", $DM$111) &amp; ";0"
        )
    )
)</f>
        <v>-1.34</v>
      </c>
      <c r="DI219" s="30"/>
      <c r="DJ219" s="30"/>
      <c r="DK219" s="30"/>
      <c r="DL219" s="30"/>
      <c r="DM219" s="30"/>
      <c r="DN219" s="30"/>
      <c r="DO219" s="30"/>
      <c r="DP219" s="30"/>
      <c r="DQ219" s="30"/>
      <c r="DR219" s="38">
        <f t="shared" ref="DR219:DR234" si="99">DR218+$DQ$92</f>
        <v>2.3749999999999978</v>
      </c>
      <c r="DS219" s="78">
        <f t="shared" si="93"/>
        <v>2.7501163642810422E-2</v>
      </c>
      <c r="DT219" s="78" t="e" cm="1">
        <f t="array" ref="DT219">_xlfn.IFS(
    FALSE, N("Check if X1 shading is ON"),
    $DT$88&lt;&gt;"x", NA(),
    FALSE, N("Check if case is 'LEFT' and x axis value less than z score"),
    AND($DE$107 = "LEFT", $DR219 &lt; IF($DI$107="", 0, $DI$107)), $DS219,
    FALSE, N("Check if case is 'RIGHT' and x axis value greater than z score"),
    AND($DE$107 = "RIGHT", $DR219 &gt; IF($DI$107="", 0, $DI$107)), $DS219,
    FALSE, N("Check if case is 'TWO' and both directions"),
    AND(
        $DE$107 = "TWO",
        OR($DR219 &lt; -ABS($DI$107), $DR219 &gt; ABS($DI$108))
    ), $DS219,
    FALSE, N("Default case: Return NA()"),
    TRUE, NA()
)</f>
        <v>#N/A</v>
      </c>
      <c r="DU219" s="78" cm="1">
        <f t="array" ref="DU219">_xlfn.IFS(
    FALSE, N("Check if X1 shading is ON"),
    $DT$88&lt;&gt;"x", NA(),
    FALSE, N("Check if case is 'LEFT' and x axis value less than z score"),
    AND($DE$108 = "LEFT", $DR219 &lt; IF($DI$108="", 0, $DI$108)), $DS219,
    FALSE, N("Check if case is 'RIGHT' and x axis value greater than z score"),
    AND($DE$108 = "RIGHT", $DR219 &gt; IF($DI$108="", 0, $DI$108)), $DS219,
    FALSE, N("Default case: Return NA()"),
    TRUE, NA()
)</f>
        <v>2.7501163642810422E-2</v>
      </c>
      <c r="DV219" s="78" t="e" cm="1">
        <f t="array" ref="DV219">_xlfn.IFS(
    FALSE, N("Check if X1 shading is ON"),
    $DV$88&lt;&gt;"x", NA(),
    FALSE, N("Check if case is 'LEFT' and x axis value less than z score"),
    AND($DE$111 = "LEFT", $DR219 &lt; IF($DI$111="", 0, $DI$111)), $DS219,
    FALSE, N("Check if case is 'RIGHT' and x axis value greater than z score"),
    AND($DE$111 = "RIGHT", $DR219 &gt; IF($DI$111="", 0, $DI$111)), $DS219,
    FALSE, N("Check if case is 'TWO' and both directions"),
    AND(
        $DE$111 = "TWO",
        OR($DR219 &lt; -ABS($DI$111), $DR219 &gt; ABS($DI$111))
    ), $DS219,
    FALSE, N("Default case: Return NA()"),
    TRUE, NA()
)</f>
        <v>#N/A</v>
      </c>
      <c r="DW219" s="30"/>
      <c r="DX219" s="66">
        <v>-0.50000000000000222</v>
      </c>
      <c r="DY219" s="66">
        <v>0.30199999999999999</v>
      </c>
      <c r="DZ219" s="66">
        <f t="shared" si="80"/>
        <v>0.30199999999999999</v>
      </c>
      <c r="EA219" s="66" t="str">
        <f t="shared" si="81"/>
        <v>x̅</v>
      </c>
    </row>
    <row r="220" spans="27:131" ht="16" x14ac:dyDescent="0.2">
      <c r="AA220" s="5"/>
      <c r="AB220" s="30"/>
      <c r="AC220" s="26"/>
      <c r="AD220" s="66"/>
      <c r="AE220" s="26">
        <f t="shared" si="88"/>
        <v>-1</v>
      </c>
      <c r="AF220" s="26" t="e">
        <f t="shared" si="94"/>
        <v>#N/A</v>
      </c>
      <c r="AG220" s="66">
        <v>-1</v>
      </c>
      <c r="AH220" s="104">
        <f t="shared" si="95"/>
        <v>-0.44824049374179142</v>
      </c>
      <c r="AI220" s="83" t="str">
        <f t="shared" si="89"/>
        <v>-0.45</v>
      </c>
      <c r="AJ220" s="30"/>
      <c r="AK220" s="30"/>
      <c r="AL220" s="30"/>
      <c r="AM220" s="30"/>
      <c r="AN220" s="30"/>
      <c r="AO220" s="30"/>
      <c r="AP220" s="30"/>
      <c r="AQ220" s="30"/>
      <c r="AR220" s="30"/>
      <c r="AS220" s="38">
        <f t="shared" si="90"/>
        <v>2.4583333333333308</v>
      </c>
      <c r="AT220" s="78">
        <f t="shared" si="91"/>
        <v>2.3122926697242557E-2</v>
      </c>
      <c r="AU220" s="78" t="e" cm="1">
        <f t="array" ref="AU220">_xlfn.IFS(
    FALSE, N("Check if X1 shading is ON"),
    $AU$87&lt;&gt;"x", NA(),
    FALSE, N("Check if case is 'LEFT' and x axis value less than z score"),
    AND($AF$106 = "LEFT", $AS220 &lt; IF($AJ$106="", 0, $AJ$106)), $AT220,
    FALSE, N("Check if case is 'RIGHT' and x axis value greater than z score"),
    AND($AF$106 = "RIGHT", $AS220 &gt; IF($AJ$106="", 0, $AJ$106)), $AT220,
    FALSE, N("Check if case is 'TWO' and both directions"),
    AND(
        $AF$106 = "TWO",
        OR($AS220 &lt; -ABS($AJ$106), $AS220 &gt; ABS($AJ$107))
    ), $AT220,
    FALSE, N("Default case: Return NA()"),
    TRUE, NA()
)</f>
        <v>#N/A</v>
      </c>
      <c r="AV220" s="78" cm="1">
        <f t="array" ref="AV220">_xlfn.IFS(
    FALSE, N("Check if X1 shading is ON"),
    $AU$87&lt;&gt;"x", NA(),
    FALSE, N("Check if case is 'LEFT' and x axis value less than z score"),
    AND($AF$107 = "LEFT", $AS220 &lt; IF($AJ$107="", 0, $AJ$107)), $AT220,
    FALSE, N("Check if case is 'RIGHT' and x axis value greater than z score"),
    AND($AF$107 = "RIGHT", $AS220 &gt; IF($AJ$107="", 0, $AJ$107)), $AT220,
    FALSE, N("Default case: Return NA()"),
    TRUE, NA()
)</f>
        <v>2.3122926697242557E-2</v>
      </c>
      <c r="AW220" s="78" t="e" cm="1">
        <f t="array" ref="AW220">_xlfn.IFS(
    FALSE, N("Check if X1 shading is ON"),
    $AW$87&lt;&gt;"x", NA(),
    FALSE, N("Check if case is 'LEFT' and x axis value less than z score"),
    AND($AF$110 = "LEFT", $AS220 &lt; IF($AJ$110="", 0, $AJ$110)), $AT220,
    FALSE, N("Check if case is 'RIGHT' and x axis value greater than z score"),
    AND($AF$110 = "RIGHT", $AS220 &gt; IF($AJ$110="", 0, $AJ$110)), $AT220,
    FALSE, N("Check if case is 'TWO' and both directions"),
    AND(
        $AF$110 = "TWO",
        OR($AS220 &lt; -ABS($AJ$110), $AS220 &gt; ABS($AJ$110))
    ), $AT220,
    FALSE, N("Default case: Return NA()"),
    TRUE, NA()
)</f>
        <v>#N/A</v>
      </c>
      <c r="AX220" s="30"/>
      <c r="AY220" s="66">
        <v>-0.16666666666666879</v>
      </c>
      <c r="AZ220" s="66">
        <v>0.30199999999999999</v>
      </c>
      <c r="BA220" s="66">
        <f t="shared" si="56"/>
        <v>0.30199999999999999</v>
      </c>
      <c r="BB220" s="66" t="str">
        <f t="shared" si="57"/>
        <v>x̅</v>
      </c>
      <c r="CZ220" s="5"/>
      <c r="DA220" s="30"/>
      <c r="DB220" s="26"/>
      <c r="DC220" s="66"/>
      <c r="DD220" s="26">
        <f t="shared" si="92"/>
        <v>-2</v>
      </c>
      <c r="DE220" s="26" t="e">
        <f t="shared" si="96"/>
        <v>#N/A</v>
      </c>
      <c r="DF220" s="66">
        <v>-2</v>
      </c>
      <c r="DG220" s="104">
        <f t="shared" si="97"/>
        <v>-0.89648098748358285</v>
      </c>
      <c r="DH220" s="83" t="str">
        <f t="shared" si="98"/>
        <v>-0.90</v>
      </c>
      <c r="DI220" s="30"/>
      <c r="DJ220" s="30"/>
      <c r="DK220" s="30"/>
      <c r="DL220" s="30"/>
      <c r="DM220" s="30"/>
      <c r="DN220" s="30"/>
      <c r="DO220" s="30"/>
      <c r="DP220" s="30"/>
      <c r="DQ220" s="30"/>
      <c r="DR220" s="38">
        <f t="shared" si="99"/>
        <v>2.4166666666666643</v>
      </c>
      <c r="DS220" s="78">
        <f t="shared" si="93"/>
        <v>2.5229736994620687E-2</v>
      </c>
      <c r="DT220" s="78" t="e" cm="1">
        <f t="array" ref="DT220">_xlfn.IFS(
    FALSE, N("Check if X1 shading is ON"),
    $DT$88&lt;&gt;"x", NA(),
    FALSE, N("Check if case is 'LEFT' and x axis value less than z score"),
    AND($DE$107 = "LEFT", $DR220 &lt; IF($DI$107="", 0, $DI$107)), $DS220,
    FALSE, N("Check if case is 'RIGHT' and x axis value greater than z score"),
    AND($DE$107 = "RIGHT", $DR220 &gt; IF($DI$107="", 0, $DI$107)), $DS220,
    FALSE, N("Check if case is 'TWO' and both directions"),
    AND(
        $DE$107 = "TWO",
        OR($DR220 &lt; -ABS($DI$107), $DR220 &gt; ABS($DI$108))
    ), $DS220,
    FALSE, N("Default case: Return NA()"),
    TRUE, NA()
)</f>
        <v>#N/A</v>
      </c>
      <c r="DU220" s="78" cm="1">
        <f t="array" ref="DU220">_xlfn.IFS(
    FALSE, N("Check if X1 shading is ON"),
    $DT$88&lt;&gt;"x", NA(),
    FALSE, N("Check if case is 'LEFT' and x axis value less than z score"),
    AND($DE$108 = "LEFT", $DR220 &lt; IF($DI$108="", 0, $DI$108)), $DS220,
    FALSE, N("Check if case is 'RIGHT' and x axis value greater than z score"),
    AND($DE$108 = "RIGHT", $DR220 &gt; IF($DI$108="", 0, $DI$108)), $DS220,
    FALSE, N("Default case: Return NA()"),
    TRUE, NA()
)</f>
        <v>2.5229736994620687E-2</v>
      </c>
      <c r="DV220" s="78" t="e" cm="1">
        <f t="array" ref="DV220">_xlfn.IFS(
    FALSE, N("Check if X1 shading is ON"),
    $DV$88&lt;&gt;"x", NA(),
    FALSE, N("Check if case is 'LEFT' and x axis value less than z score"),
    AND($DE$111 = "LEFT", $DR220 &lt; IF($DI$111="", 0, $DI$111)), $DS220,
    FALSE, N("Check if case is 'RIGHT' and x axis value greater than z score"),
    AND($DE$111 = "RIGHT", $DR220 &gt; IF($DI$111="", 0, $DI$111)), $DS220,
    FALSE, N("Check if case is 'TWO' and both directions"),
    AND(
        $DE$111 = "TWO",
        OR($DR220 &lt; -ABS($DI$111), $DR220 &gt; ABS($DI$111))
    ), $DS220,
    FALSE, N("Default case: Return NA()"),
    TRUE, NA()
)</f>
        <v>#N/A</v>
      </c>
      <c r="DW220" s="30"/>
      <c r="DX220" s="66">
        <v>-0.33333333333333548</v>
      </c>
      <c r="DY220" s="66">
        <v>0.30199999999999999</v>
      </c>
      <c r="DZ220" s="66">
        <f t="shared" si="80"/>
        <v>0.30199999999999999</v>
      </c>
      <c r="EA220" s="66" t="str">
        <f t="shared" si="81"/>
        <v>x̅</v>
      </c>
    </row>
    <row r="221" spans="27:131" ht="16" x14ac:dyDescent="0.2">
      <c r="AA221" s="5"/>
      <c r="AB221" s="30"/>
      <c r="AC221" s="26"/>
      <c r="AD221" s="66"/>
      <c r="AE221" s="26">
        <f t="shared" si="88"/>
        <v>0</v>
      </c>
      <c r="AF221" s="26" t="e">
        <f t="shared" si="94"/>
        <v>#N/A</v>
      </c>
      <c r="AG221" s="100">
        <v>0</v>
      </c>
      <c r="AH221" s="104">
        <f t="shared" si="95"/>
        <v>0</v>
      </c>
      <c r="AI221" s="83" t="str">
        <f t="shared" si="89"/>
        <v>0</v>
      </c>
      <c r="AJ221" s="30"/>
      <c r="AK221" s="30"/>
      <c r="AL221" s="30"/>
      <c r="AM221" s="30"/>
      <c r="AN221" s="30"/>
      <c r="AO221" s="30"/>
      <c r="AP221" s="30"/>
      <c r="AQ221" s="30"/>
      <c r="AR221" s="30"/>
      <c r="AS221" s="38">
        <f t="shared" si="90"/>
        <v>2.4999999999999973</v>
      </c>
      <c r="AT221" s="78">
        <f t="shared" si="91"/>
        <v>2.1171422415414767E-2</v>
      </c>
      <c r="AU221" s="78" t="e" cm="1">
        <f t="array" ref="AU221">_xlfn.IFS(
    FALSE, N("Check if X1 shading is ON"),
    $AU$87&lt;&gt;"x", NA(),
    FALSE, N("Check if case is 'LEFT' and x axis value less than z score"),
    AND($AF$106 = "LEFT", $AS221 &lt; IF($AJ$106="", 0, $AJ$106)), $AT221,
    FALSE, N("Check if case is 'RIGHT' and x axis value greater than z score"),
    AND($AF$106 = "RIGHT", $AS221 &gt; IF($AJ$106="", 0, $AJ$106)), $AT221,
    FALSE, N("Check if case is 'TWO' and both directions"),
    AND(
        $AF$106 = "TWO",
        OR($AS221 &lt; -ABS($AJ$106), $AS221 &gt; ABS($AJ$107))
    ), $AT221,
    FALSE, N("Default case: Return NA()"),
    TRUE, NA()
)</f>
        <v>#N/A</v>
      </c>
      <c r="AV221" s="78" cm="1">
        <f t="array" ref="AV221">_xlfn.IFS(
    FALSE, N("Check if X1 shading is ON"),
    $AU$87&lt;&gt;"x", NA(),
    FALSE, N("Check if case is 'LEFT' and x axis value less than z score"),
    AND($AF$107 = "LEFT", $AS221 &lt; IF($AJ$107="", 0, $AJ$107)), $AT221,
    FALSE, N("Check if case is 'RIGHT' and x axis value greater than z score"),
    AND($AF$107 = "RIGHT", $AS221 &gt; IF($AJ$107="", 0, $AJ$107)), $AT221,
    FALSE, N("Default case: Return NA()"),
    TRUE, NA()
)</f>
        <v>2.1171422415414767E-2</v>
      </c>
      <c r="AW221" s="78" t="e" cm="1">
        <f t="array" ref="AW221">_xlfn.IFS(
    FALSE, N("Check if X1 shading is ON"),
    $AW$87&lt;&gt;"x", NA(),
    FALSE, N("Check if case is 'LEFT' and x axis value less than z score"),
    AND($AF$110 = "LEFT", $AS221 &lt; IF($AJ$110="", 0, $AJ$110)), $AT221,
    FALSE, N("Check if case is 'RIGHT' and x axis value greater than z score"),
    AND($AF$110 = "RIGHT", $AS221 &gt; IF($AJ$110="", 0, $AJ$110)), $AT221,
    FALSE, N("Check if case is 'TWO' and both directions"),
    AND(
        $AF$110 = "TWO",
        OR($AS221 &lt; -ABS($AJ$110), $AS221 &gt; ABS($AJ$110))
    ), $AT221,
    FALSE, N("Default case: Return NA()"),
    TRUE, NA()
)</f>
        <v>#N/A</v>
      </c>
      <c r="AX221" s="30"/>
      <c r="AY221" s="66">
        <v>0.16666666666666449</v>
      </c>
      <c r="AZ221" s="66">
        <v>0.30199999999999999</v>
      </c>
      <c r="BA221" s="66">
        <f t="shared" si="56"/>
        <v>0.30199999999999999</v>
      </c>
      <c r="BB221" s="66" t="str">
        <f t="shared" si="57"/>
        <v>x̅</v>
      </c>
      <c r="CZ221" s="5"/>
      <c r="DA221" s="30"/>
      <c r="DB221" s="26"/>
      <c r="DC221" s="66"/>
      <c r="DD221" s="26">
        <f t="shared" si="92"/>
        <v>-1</v>
      </c>
      <c r="DE221" s="26" t="e">
        <f t="shared" si="96"/>
        <v>#N/A</v>
      </c>
      <c r="DF221" s="66">
        <v>-1</v>
      </c>
      <c r="DG221" s="104">
        <f t="shared" si="97"/>
        <v>-0.44824049374179142</v>
      </c>
      <c r="DH221" s="83" t="str">
        <f t="shared" si="98"/>
        <v>-0.45</v>
      </c>
      <c r="DI221" s="30"/>
      <c r="DJ221" s="30"/>
      <c r="DK221" s="30"/>
      <c r="DL221" s="30"/>
      <c r="DM221" s="30"/>
      <c r="DN221" s="30"/>
      <c r="DO221" s="30"/>
      <c r="DP221" s="30"/>
      <c r="DQ221" s="30"/>
      <c r="DR221" s="38">
        <f t="shared" si="99"/>
        <v>2.4583333333333308</v>
      </c>
      <c r="DS221" s="78">
        <f t="shared" si="93"/>
        <v>2.3122926697242557E-2</v>
      </c>
      <c r="DT221" s="78" t="e" cm="1">
        <f t="array" ref="DT221">_xlfn.IFS(
    FALSE, N("Check if X1 shading is ON"),
    $DT$88&lt;&gt;"x", NA(),
    FALSE, N("Check if case is 'LEFT' and x axis value less than z score"),
    AND($DE$107 = "LEFT", $DR221 &lt; IF($DI$107="", 0, $DI$107)), $DS221,
    FALSE, N("Check if case is 'RIGHT' and x axis value greater than z score"),
    AND($DE$107 = "RIGHT", $DR221 &gt; IF($DI$107="", 0, $DI$107)), $DS221,
    FALSE, N("Check if case is 'TWO' and both directions"),
    AND(
        $DE$107 = "TWO",
        OR($DR221 &lt; -ABS($DI$107), $DR221 &gt; ABS($DI$108))
    ), $DS221,
    FALSE, N("Default case: Return NA()"),
    TRUE, NA()
)</f>
        <v>#N/A</v>
      </c>
      <c r="DU221" s="78" cm="1">
        <f t="array" ref="DU221">_xlfn.IFS(
    FALSE, N("Check if X1 shading is ON"),
    $DT$88&lt;&gt;"x", NA(),
    FALSE, N("Check if case is 'LEFT' and x axis value less than z score"),
    AND($DE$108 = "LEFT", $DR221 &lt; IF($DI$108="", 0, $DI$108)), $DS221,
    FALSE, N("Check if case is 'RIGHT' and x axis value greater than z score"),
    AND($DE$108 = "RIGHT", $DR221 &gt; IF($DI$108="", 0, $DI$108)), $DS221,
    FALSE, N("Default case: Return NA()"),
    TRUE, NA()
)</f>
        <v>2.3122926697242557E-2</v>
      </c>
      <c r="DV221" s="78" t="e" cm="1">
        <f t="array" ref="DV221">_xlfn.IFS(
    FALSE, N("Check if X1 shading is ON"),
    $DV$88&lt;&gt;"x", NA(),
    FALSE, N("Check if case is 'LEFT' and x axis value less than z score"),
    AND($DE$111 = "LEFT", $DR221 &lt; IF($DI$111="", 0, $DI$111)), $DS221,
    FALSE, N("Check if case is 'RIGHT' and x axis value greater than z score"),
    AND($DE$111 = "RIGHT", $DR221 &gt; IF($DI$111="", 0, $DI$111)), $DS221,
    FALSE, N("Check if case is 'TWO' and both directions"),
    AND(
        $DE$111 = "TWO",
        OR($DR221 &lt; -ABS($DI$111), $DR221 &gt; ABS($DI$111))
    ), $DS221,
    FALSE, N("Default case: Return NA()"),
    TRUE, NA()
)</f>
        <v>#N/A</v>
      </c>
      <c r="DW221" s="30"/>
      <c r="DX221" s="66">
        <v>-0.16666666666666879</v>
      </c>
      <c r="DY221" s="66">
        <v>0.30199999999999999</v>
      </c>
      <c r="DZ221" s="66">
        <f t="shared" si="80"/>
        <v>0.30199999999999999</v>
      </c>
      <c r="EA221" s="66" t="str">
        <f t="shared" si="81"/>
        <v>x̅</v>
      </c>
    </row>
    <row r="222" spans="27:131" ht="16" x14ac:dyDescent="0.2">
      <c r="AA222" s="5"/>
      <c r="AB222" s="30"/>
      <c r="AC222" s="26"/>
      <c r="AD222" s="66"/>
      <c r="AE222" s="26">
        <f t="shared" si="88"/>
        <v>1</v>
      </c>
      <c r="AF222" s="26" t="e">
        <f t="shared" si="94"/>
        <v>#N/A</v>
      </c>
      <c r="AG222" s="100">
        <v>1</v>
      </c>
      <c r="AH222" s="104">
        <f t="shared" si="95"/>
        <v>0.44824049374179142</v>
      </c>
      <c r="AI222" s="83" t="str">
        <f t="shared" si="89"/>
        <v>+0.45</v>
      </c>
      <c r="AJ222" s="30"/>
      <c r="AK222" s="30"/>
      <c r="AL222" s="30"/>
      <c r="AM222" s="30"/>
      <c r="AN222" s="30"/>
      <c r="AO222" s="30"/>
      <c r="AP222" s="30"/>
      <c r="AQ222" s="30"/>
      <c r="AR222" s="30"/>
      <c r="AS222" s="38">
        <f t="shared" si="90"/>
        <v>2.5416666666666639</v>
      </c>
      <c r="AT222" s="78">
        <f t="shared" si="91"/>
        <v>1.9366142829364268E-2</v>
      </c>
      <c r="AU222" s="78" t="e" cm="1">
        <f t="array" ref="AU222">_xlfn.IFS(
    FALSE, N("Check if X1 shading is ON"),
    $AU$87&lt;&gt;"x", NA(),
    FALSE, N("Check if case is 'LEFT' and x axis value less than z score"),
    AND($AF$106 = "LEFT", $AS222 &lt; IF($AJ$106="", 0, $AJ$106)), $AT222,
    FALSE, N("Check if case is 'RIGHT' and x axis value greater than z score"),
    AND($AF$106 = "RIGHT", $AS222 &gt; IF($AJ$106="", 0, $AJ$106)), $AT222,
    FALSE, N("Check if case is 'TWO' and both directions"),
    AND(
        $AF$106 = "TWO",
        OR($AS222 &lt; -ABS($AJ$106), $AS222 &gt; ABS($AJ$107))
    ), $AT222,
    FALSE, N("Default case: Return NA()"),
    TRUE, NA()
)</f>
        <v>#N/A</v>
      </c>
      <c r="AV222" s="78" cm="1">
        <f t="array" ref="AV222">_xlfn.IFS(
    FALSE, N("Check if X1 shading is ON"),
    $AU$87&lt;&gt;"x", NA(),
    FALSE, N("Check if case is 'LEFT' and x axis value less than z score"),
    AND($AF$107 = "LEFT", $AS222 &lt; IF($AJ$107="", 0, $AJ$107)), $AT222,
    FALSE, N("Check if case is 'RIGHT' and x axis value greater than z score"),
    AND($AF$107 = "RIGHT", $AS222 &gt; IF($AJ$107="", 0, $AJ$107)), $AT222,
    FALSE, N("Default case: Return NA()"),
    TRUE, NA()
)</f>
        <v>1.9366142829364268E-2</v>
      </c>
      <c r="AW222" s="78" t="e" cm="1">
        <f t="array" ref="AW222">_xlfn.IFS(
    FALSE, N("Check if X1 shading is ON"),
    $AW$87&lt;&gt;"x", NA(),
    FALSE, N("Check if case is 'LEFT' and x axis value less than z score"),
    AND($AF$110 = "LEFT", $AS222 &lt; IF($AJ$110="", 0, $AJ$110)), $AT222,
    FALSE, N("Check if case is 'RIGHT' and x axis value greater than z score"),
    AND($AF$110 = "RIGHT", $AS222 &gt; IF($AJ$110="", 0, $AJ$110)), $AT222,
    FALSE, N("Check if case is 'TWO' and both directions"),
    AND(
        $AF$110 = "TWO",
        OR($AS222 &lt; -ABS($AJ$110), $AS222 &gt; ABS($AJ$110))
    ), $AT222,
    FALSE, N("Default case: Return NA()"),
    TRUE, NA()
)</f>
        <v>#N/A</v>
      </c>
      <c r="AX222" s="30"/>
      <c r="AY222" s="66">
        <v>0.33333333333333115</v>
      </c>
      <c r="AZ222" s="66">
        <v>0.30199999999999999</v>
      </c>
      <c r="BA222" s="66">
        <f t="shared" si="56"/>
        <v>0.30199999999999999</v>
      </c>
      <c r="BB222" s="66" t="str">
        <f t="shared" si="57"/>
        <v>x̅</v>
      </c>
      <c r="CZ222" s="5"/>
      <c r="DA222" s="30"/>
      <c r="DB222" s="26"/>
      <c r="DC222" s="66"/>
      <c r="DD222" s="26">
        <f t="shared" si="92"/>
        <v>0</v>
      </c>
      <c r="DE222" s="26" t="e">
        <f t="shared" si="96"/>
        <v>#N/A</v>
      </c>
      <c r="DF222" s="100">
        <v>0</v>
      </c>
      <c r="DG222" s="104">
        <f t="shared" si="97"/>
        <v>0</v>
      </c>
      <c r="DH222" s="83" t="str">
        <f t="shared" si="98"/>
        <v>0</v>
      </c>
      <c r="DI222" s="30"/>
      <c r="DJ222" s="30"/>
      <c r="DK222" s="30"/>
      <c r="DL222" s="30"/>
      <c r="DM222" s="30"/>
      <c r="DN222" s="30"/>
      <c r="DO222" s="30"/>
      <c r="DP222" s="30"/>
      <c r="DQ222" s="30"/>
      <c r="DR222" s="38">
        <f t="shared" si="99"/>
        <v>2.4999999999999973</v>
      </c>
      <c r="DS222" s="78">
        <f t="shared" si="93"/>
        <v>2.1171422415414767E-2</v>
      </c>
      <c r="DT222" s="78" t="e" cm="1">
        <f t="array" ref="DT222">_xlfn.IFS(
    FALSE, N("Check if X1 shading is ON"),
    $DT$88&lt;&gt;"x", NA(),
    FALSE, N("Check if case is 'LEFT' and x axis value less than z score"),
    AND($DE$107 = "LEFT", $DR222 &lt; IF($DI$107="", 0, $DI$107)), $DS222,
    FALSE, N("Check if case is 'RIGHT' and x axis value greater than z score"),
    AND($DE$107 = "RIGHT", $DR222 &gt; IF($DI$107="", 0, $DI$107)), $DS222,
    FALSE, N("Check if case is 'TWO' and both directions"),
    AND(
        $DE$107 = "TWO",
        OR($DR222 &lt; -ABS($DI$107), $DR222 &gt; ABS($DI$108))
    ), $DS222,
    FALSE, N("Default case: Return NA()"),
    TRUE, NA()
)</f>
        <v>#N/A</v>
      </c>
      <c r="DU222" s="78" cm="1">
        <f t="array" ref="DU222">_xlfn.IFS(
    FALSE, N("Check if X1 shading is ON"),
    $DT$88&lt;&gt;"x", NA(),
    FALSE, N("Check if case is 'LEFT' and x axis value less than z score"),
    AND($DE$108 = "LEFT", $DR222 &lt; IF($DI$108="", 0, $DI$108)), $DS222,
    FALSE, N("Check if case is 'RIGHT' and x axis value greater than z score"),
    AND($DE$108 = "RIGHT", $DR222 &gt; IF($DI$108="", 0, $DI$108)), $DS222,
    FALSE, N("Default case: Return NA()"),
    TRUE, NA()
)</f>
        <v>2.1171422415414767E-2</v>
      </c>
      <c r="DV222" s="78" t="e" cm="1">
        <f t="array" ref="DV222">_xlfn.IFS(
    FALSE, N("Check if X1 shading is ON"),
    $DV$88&lt;&gt;"x", NA(),
    FALSE, N("Check if case is 'LEFT' and x axis value less than z score"),
    AND($DE$111 = "LEFT", $DR222 &lt; IF($DI$111="", 0, $DI$111)), $DS222,
    FALSE, N("Check if case is 'RIGHT' and x axis value greater than z score"),
    AND($DE$111 = "RIGHT", $DR222 &gt; IF($DI$111="", 0, $DI$111)), $DS222,
    FALSE, N("Check if case is 'TWO' and both directions"),
    AND(
        $DE$111 = "TWO",
        OR($DR222 &lt; -ABS($DI$111), $DR222 &gt; ABS($DI$111))
    ), $DS222,
    FALSE, N("Default case: Return NA()"),
    TRUE, NA()
)</f>
        <v>#N/A</v>
      </c>
      <c r="DW222" s="30"/>
      <c r="DX222" s="66">
        <v>0.16666666666666449</v>
      </c>
      <c r="DY222" s="66">
        <v>0.30199999999999999</v>
      </c>
      <c r="DZ222" s="66">
        <f t="shared" si="80"/>
        <v>0.30199999999999999</v>
      </c>
      <c r="EA222" s="66" t="str">
        <f t="shared" si="81"/>
        <v>x̅</v>
      </c>
    </row>
    <row r="223" spans="27:131" ht="16" x14ac:dyDescent="0.2">
      <c r="AA223" s="5"/>
      <c r="AB223" s="30"/>
      <c r="AC223" s="26"/>
      <c r="AD223" s="66"/>
      <c r="AE223" s="26">
        <f t="shared" si="88"/>
        <v>2</v>
      </c>
      <c r="AF223" s="26" t="e">
        <f t="shared" si="94"/>
        <v>#N/A</v>
      </c>
      <c r="AG223" s="100">
        <v>2</v>
      </c>
      <c r="AH223" s="104">
        <f t="shared" si="95"/>
        <v>0.89648098748358285</v>
      </c>
      <c r="AI223" s="83" t="str">
        <f t="shared" si="89"/>
        <v>+0.90</v>
      </c>
      <c r="AJ223" s="30"/>
      <c r="AK223" s="30"/>
      <c r="AL223" s="30"/>
      <c r="AM223" s="30"/>
      <c r="AN223" s="30"/>
      <c r="AO223" s="30"/>
      <c r="AP223" s="30"/>
      <c r="AQ223" s="30"/>
      <c r="AR223" s="30"/>
      <c r="AS223" s="38">
        <f t="shared" si="90"/>
        <v>2.5833333333333304</v>
      </c>
      <c r="AT223" s="78">
        <f t="shared" si="91"/>
        <v>1.7698267413433284E-2</v>
      </c>
      <c r="AU223" s="78" t="e" cm="1">
        <f t="array" ref="AU223">_xlfn.IFS(
    FALSE, N("Check if X1 shading is ON"),
    $AU$87&lt;&gt;"x", NA(),
    FALSE, N("Check if case is 'LEFT' and x axis value less than z score"),
    AND($AF$106 = "LEFT", $AS223 &lt; IF($AJ$106="", 0, $AJ$106)), $AT223,
    FALSE, N("Check if case is 'RIGHT' and x axis value greater than z score"),
    AND($AF$106 = "RIGHT", $AS223 &gt; IF($AJ$106="", 0, $AJ$106)), $AT223,
    FALSE, N("Check if case is 'TWO' and both directions"),
    AND(
        $AF$106 = "TWO",
        OR($AS223 &lt; -ABS($AJ$106), $AS223 &gt; ABS($AJ$107))
    ), $AT223,
    FALSE, N("Default case: Return NA()"),
    TRUE, NA()
)</f>
        <v>#N/A</v>
      </c>
      <c r="AV223" s="78" cm="1">
        <f t="array" ref="AV223">_xlfn.IFS(
    FALSE, N("Check if X1 shading is ON"),
    $AU$87&lt;&gt;"x", NA(),
    FALSE, N("Check if case is 'LEFT' and x axis value less than z score"),
    AND($AF$107 = "LEFT", $AS223 &lt; IF($AJ$107="", 0, $AJ$107)), $AT223,
    FALSE, N("Check if case is 'RIGHT' and x axis value greater than z score"),
    AND($AF$107 = "RIGHT", $AS223 &gt; IF($AJ$107="", 0, $AJ$107)), $AT223,
    FALSE, N("Default case: Return NA()"),
    TRUE, NA()
)</f>
        <v>1.7698267413433284E-2</v>
      </c>
      <c r="AW223" s="78" t="e" cm="1">
        <f t="array" ref="AW223">_xlfn.IFS(
    FALSE, N("Check if X1 shading is ON"),
    $AW$87&lt;&gt;"x", NA(),
    FALSE, N("Check if case is 'LEFT' and x axis value less than z score"),
    AND($AF$110 = "LEFT", $AS223 &lt; IF($AJ$110="", 0, $AJ$110)), $AT223,
    FALSE, N("Check if case is 'RIGHT' and x axis value greater than z score"),
    AND($AF$110 = "RIGHT", $AS223 &gt; IF($AJ$110="", 0, $AJ$110)), $AT223,
    FALSE, N("Check if case is 'TWO' and both directions"),
    AND(
        $AF$110 = "TWO",
        OR($AS223 &lt; -ABS($AJ$110), $AS223 &gt; ABS($AJ$110))
    ), $AT223,
    FALSE, N("Default case: Return NA()"),
    TRUE, NA()
)</f>
        <v>#N/A</v>
      </c>
      <c r="AX223" s="30"/>
      <c r="AY223" s="66">
        <v>0.49999999999999789</v>
      </c>
      <c r="AZ223" s="66">
        <v>0.30199999999999999</v>
      </c>
      <c r="BA223" s="66">
        <f t="shared" si="56"/>
        <v>0.30199999999999999</v>
      </c>
      <c r="BB223" s="66" t="str">
        <f t="shared" si="57"/>
        <v>x̅</v>
      </c>
      <c r="CZ223" s="5"/>
      <c r="DA223" s="30"/>
      <c r="DB223" s="26"/>
      <c r="DC223" s="66"/>
      <c r="DD223" s="26">
        <f t="shared" si="92"/>
        <v>1</v>
      </c>
      <c r="DE223" s="26" t="e">
        <f t="shared" si="96"/>
        <v>#N/A</v>
      </c>
      <c r="DF223" s="100">
        <v>1</v>
      </c>
      <c r="DG223" s="104">
        <f t="shared" si="97"/>
        <v>0.44824049374179142</v>
      </c>
      <c r="DH223" s="83" t="str">
        <f t="shared" si="98"/>
        <v>+0.45</v>
      </c>
      <c r="DI223" s="30"/>
      <c r="DJ223" s="30"/>
      <c r="DK223" s="30"/>
      <c r="DL223" s="30"/>
      <c r="DM223" s="30"/>
      <c r="DN223" s="30"/>
      <c r="DO223" s="30"/>
      <c r="DP223" s="30"/>
      <c r="DQ223" s="30"/>
      <c r="DR223" s="38">
        <f t="shared" si="99"/>
        <v>2.5416666666666639</v>
      </c>
      <c r="DS223" s="78">
        <f t="shared" si="93"/>
        <v>1.9366142829364268E-2</v>
      </c>
      <c r="DT223" s="78" t="e" cm="1">
        <f t="array" ref="DT223">_xlfn.IFS(
    FALSE, N("Check if X1 shading is ON"),
    $DT$88&lt;&gt;"x", NA(),
    FALSE, N("Check if case is 'LEFT' and x axis value less than z score"),
    AND($DE$107 = "LEFT", $DR223 &lt; IF($DI$107="", 0, $DI$107)), $DS223,
    FALSE, N("Check if case is 'RIGHT' and x axis value greater than z score"),
    AND($DE$107 = "RIGHT", $DR223 &gt; IF($DI$107="", 0, $DI$107)), $DS223,
    FALSE, N("Check if case is 'TWO' and both directions"),
    AND(
        $DE$107 = "TWO",
        OR($DR223 &lt; -ABS($DI$107), $DR223 &gt; ABS($DI$108))
    ), $DS223,
    FALSE, N("Default case: Return NA()"),
    TRUE, NA()
)</f>
        <v>#N/A</v>
      </c>
      <c r="DU223" s="78" cm="1">
        <f t="array" ref="DU223">_xlfn.IFS(
    FALSE, N("Check if X1 shading is ON"),
    $DT$88&lt;&gt;"x", NA(),
    FALSE, N("Check if case is 'LEFT' and x axis value less than z score"),
    AND($DE$108 = "LEFT", $DR223 &lt; IF($DI$108="", 0, $DI$108)), $DS223,
    FALSE, N("Check if case is 'RIGHT' and x axis value greater than z score"),
    AND($DE$108 = "RIGHT", $DR223 &gt; IF($DI$108="", 0, $DI$108)), $DS223,
    FALSE, N("Default case: Return NA()"),
    TRUE, NA()
)</f>
        <v>1.9366142829364268E-2</v>
      </c>
      <c r="DV223" s="78" t="e" cm="1">
        <f t="array" ref="DV223">_xlfn.IFS(
    FALSE, N("Check if X1 shading is ON"),
    $DV$88&lt;&gt;"x", NA(),
    FALSE, N("Check if case is 'LEFT' and x axis value less than z score"),
    AND($DE$111 = "LEFT", $DR223 &lt; IF($DI$111="", 0, $DI$111)), $DS223,
    FALSE, N("Check if case is 'RIGHT' and x axis value greater than z score"),
    AND($DE$111 = "RIGHT", $DR223 &gt; IF($DI$111="", 0, $DI$111)), $DS223,
    FALSE, N("Check if case is 'TWO' and both directions"),
    AND(
        $DE$111 = "TWO",
        OR($DR223 &lt; -ABS($DI$111), $DR223 &gt; ABS($DI$111))
    ), $DS223,
    FALSE, N("Default case: Return NA()"),
    TRUE, NA()
)</f>
        <v>#N/A</v>
      </c>
      <c r="DW223" s="30"/>
      <c r="DX223" s="66">
        <v>0.33333333333333115</v>
      </c>
      <c r="DY223" s="66">
        <v>0.30199999999999999</v>
      </c>
      <c r="DZ223" s="66">
        <f t="shared" si="80"/>
        <v>0.30199999999999999</v>
      </c>
      <c r="EA223" s="66" t="str">
        <f t="shared" si="81"/>
        <v>x̅</v>
      </c>
    </row>
    <row r="224" spans="27:131" ht="16" x14ac:dyDescent="0.2">
      <c r="AA224" s="5"/>
      <c r="AB224" s="30"/>
      <c r="AC224" s="26"/>
      <c r="AD224" s="66"/>
      <c r="AE224" s="26">
        <f>AE203</f>
        <v>3</v>
      </c>
      <c r="AF224" s="26" t="e">
        <f t="shared" si="94"/>
        <v>#N/A</v>
      </c>
      <c r="AG224" s="100">
        <v>3</v>
      </c>
      <c r="AH224" s="104">
        <f t="shared" si="95"/>
        <v>1.3447214812253743</v>
      </c>
      <c r="AI224" s="83" t="str">
        <f t="shared" si="89"/>
        <v>+1.34</v>
      </c>
      <c r="AJ224" s="30"/>
      <c r="AK224" s="30"/>
      <c r="AL224" s="30"/>
      <c r="AM224" s="30"/>
      <c r="AN224" s="30"/>
      <c r="AO224" s="30"/>
      <c r="AP224" s="30"/>
      <c r="AQ224" s="30"/>
      <c r="AR224" s="30"/>
      <c r="AS224" s="38">
        <f t="shared" si="90"/>
        <v>2.6249999999999969</v>
      </c>
      <c r="AT224" s="78">
        <f t="shared" si="91"/>
        <v>1.6159262617869267E-2</v>
      </c>
      <c r="AU224" s="78" t="e" cm="1">
        <f t="array" ref="AU224">_xlfn.IFS(
    FALSE, N("Check if X1 shading is ON"),
    $AU$87&lt;&gt;"x", NA(),
    FALSE, N("Check if case is 'LEFT' and x axis value less than z score"),
    AND($AF$106 = "LEFT", $AS224 &lt; IF($AJ$106="", 0, $AJ$106)), $AT224,
    FALSE, N("Check if case is 'RIGHT' and x axis value greater than z score"),
    AND($AF$106 = "RIGHT", $AS224 &gt; IF($AJ$106="", 0, $AJ$106)), $AT224,
    FALSE, N("Check if case is 'TWO' and both directions"),
    AND(
        $AF$106 = "TWO",
        OR($AS224 &lt; -ABS($AJ$106), $AS224 &gt; ABS($AJ$107))
    ), $AT224,
    FALSE, N("Default case: Return NA()"),
    TRUE, NA()
)</f>
        <v>#N/A</v>
      </c>
      <c r="AV224" s="78" cm="1">
        <f t="array" ref="AV224">_xlfn.IFS(
    FALSE, N("Check if X1 shading is ON"),
    $AU$87&lt;&gt;"x", NA(),
    FALSE, N("Check if case is 'LEFT' and x axis value less than z score"),
    AND($AF$107 = "LEFT", $AS224 &lt; IF($AJ$107="", 0, $AJ$107)), $AT224,
    FALSE, N("Check if case is 'RIGHT' and x axis value greater than z score"),
    AND($AF$107 = "RIGHT", $AS224 &gt; IF($AJ$107="", 0, $AJ$107)), $AT224,
    FALSE, N("Default case: Return NA()"),
    TRUE, NA()
)</f>
        <v>1.6159262617869267E-2</v>
      </c>
      <c r="AW224" s="78" t="e" cm="1">
        <f t="array" ref="AW224">_xlfn.IFS(
    FALSE, N("Check if X1 shading is ON"),
    $AW$87&lt;&gt;"x", NA(),
    FALSE, N("Check if case is 'LEFT' and x axis value less than z score"),
    AND($AF$110 = "LEFT", $AS224 &lt; IF($AJ$110="", 0, $AJ$110)), $AT224,
    FALSE, N("Check if case is 'RIGHT' and x axis value greater than z score"),
    AND($AF$110 = "RIGHT", $AS224 &gt; IF($AJ$110="", 0, $AJ$110)), $AT224,
    FALSE, N("Check if case is 'TWO' and both directions"),
    AND(
        $AF$110 = "TWO",
        OR($AS224 &lt; -ABS($AJ$110), $AS224 &gt; ABS($AJ$110))
    ), $AT224,
    FALSE, N("Default case: Return NA()"),
    TRUE, NA()
)</f>
        <v>#N/A</v>
      </c>
      <c r="AX224" s="30"/>
      <c r="AY224" s="66">
        <v>0.66666666666666441</v>
      </c>
      <c r="AZ224" s="66">
        <v>0.30199999999999999</v>
      </c>
      <c r="BA224" s="66">
        <f t="shared" si="56"/>
        <v>0.30199999999999999</v>
      </c>
      <c r="BB224" s="66" t="str">
        <f t="shared" si="57"/>
        <v>x̅</v>
      </c>
      <c r="CZ224" s="5"/>
      <c r="DA224" s="30"/>
      <c r="DB224" s="26"/>
      <c r="DC224" s="66"/>
      <c r="DD224" s="26">
        <f t="shared" si="92"/>
        <v>2</v>
      </c>
      <c r="DE224" s="26" t="e">
        <f t="shared" si="96"/>
        <v>#N/A</v>
      </c>
      <c r="DF224" s="100">
        <v>2</v>
      </c>
      <c r="DG224" s="104">
        <f t="shared" si="97"/>
        <v>0.89648098748358285</v>
      </c>
      <c r="DH224" s="83" t="str">
        <f t="shared" si="98"/>
        <v>+0.90</v>
      </c>
      <c r="DI224" s="30"/>
      <c r="DJ224" s="30"/>
      <c r="DK224" s="30"/>
      <c r="DL224" s="30"/>
      <c r="DM224" s="30"/>
      <c r="DN224" s="30"/>
      <c r="DO224" s="30"/>
      <c r="DP224" s="30"/>
      <c r="DQ224" s="30"/>
      <c r="DR224" s="38">
        <f t="shared" si="99"/>
        <v>2.5833333333333304</v>
      </c>
      <c r="DS224" s="78">
        <f t="shared" si="93"/>
        <v>1.7698267413433284E-2</v>
      </c>
      <c r="DT224" s="78" t="e" cm="1">
        <f t="array" ref="DT224">_xlfn.IFS(
    FALSE, N("Check if X1 shading is ON"),
    $DT$88&lt;&gt;"x", NA(),
    FALSE, N("Check if case is 'LEFT' and x axis value less than z score"),
    AND($DE$107 = "LEFT", $DR224 &lt; IF($DI$107="", 0, $DI$107)), $DS224,
    FALSE, N("Check if case is 'RIGHT' and x axis value greater than z score"),
    AND($DE$107 = "RIGHT", $DR224 &gt; IF($DI$107="", 0, $DI$107)), $DS224,
    FALSE, N("Check if case is 'TWO' and both directions"),
    AND(
        $DE$107 = "TWO",
        OR($DR224 &lt; -ABS($DI$107), $DR224 &gt; ABS($DI$108))
    ), $DS224,
    FALSE, N("Default case: Return NA()"),
    TRUE, NA()
)</f>
        <v>#N/A</v>
      </c>
      <c r="DU224" s="78" cm="1">
        <f t="array" ref="DU224">_xlfn.IFS(
    FALSE, N("Check if X1 shading is ON"),
    $DT$88&lt;&gt;"x", NA(),
    FALSE, N("Check if case is 'LEFT' and x axis value less than z score"),
    AND($DE$108 = "LEFT", $DR224 &lt; IF($DI$108="", 0, $DI$108)), $DS224,
    FALSE, N("Check if case is 'RIGHT' and x axis value greater than z score"),
    AND($DE$108 = "RIGHT", $DR224 &gt; IF($DI$108="", 0, $DI$108)), $DS224,
    FALSE, N("Default case: Return NA()"),
    TRUE, NA()
)</f>
        <v>1.7698267413433284E-2</v>
      </c>
      <c r="DV224" s="78" t="e" cm="1">
        <f t="array" ref="DV224">_xlfn.IFS(
    FALSE, N("Check if X1 shading is ON"),
    $DV$88&lt;&gt;"x", NA(),
    FALSE, N("Check if case is 'LEFT' and x axis value less than z score"),
    AND($DE$111 = "LEFT", $DR224 &lt; IF($DI$111="", 0, $DI$111)), $DS224,
    FALSE, N("Check if case is 'RIGHT' and x axis value greater than z score"),
    AND($DE$111 = "RIGHT", $DR224 &gt; IF($DI$111="", 0, $DI$111)), $DS224,
    FALSE, N("Check if case is 'TWO' and both directions"),
    AND(
        $DE$111 = "TWO",
        OR($DR224 &lt; -ABS($DI$111), $DR224 &gt; ABS($DI$111))
    ), $DS224,
    FALSE, N("Default case: Return NA()"),
    TRUE, NA()
)</f>
        <v>#N/A</v>
      </c>
      <c r="DW224" s="30"/>
      <c r="DX224" s="66">
        <v>0.49999999999999789</v>
      </c>
      <c r="DY224" s="66">
        <v>0.30199999999999999</v>
      </c>
      <c r="DZ224" s="66">
        <f t="shared" si="80"/>
        <v>0.30199999999999999</v>
      </c>
      <c r="EA224" s="66" t="str">
        <f t="shared" si="81"/>
        <v>x̅</v>
      </c>
    </row>
    <row r="225" spans="27:131" ht="16" x14ac:dyDescent="0.2">
      <c r="AA225" s="5"/>
      <c r="AB225" s="30"/>
      <c r="AC225" s="26"/>
      <c r="AD225" s="66"/>
      <c r="AE225" s="66"/>
      <c r="AF225" s="26"/>
      <c r="AG225" s="26"/>
      <c r="AH225" s="26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8">
        <f t="shared" si="90"/>
        <v>2.6666666666666634</v>
      </c>
      <c r="AT225" s="78">
        <f t="shared" si="91"/>
        <v>1.4740902856289881E-2</v>
      </c>
      <c r="AU225" s="78" t="e" cm="1">
        <f t="array" ref="AU225">_xlfn.IFS(
    FALSE, N("Check if X1 shading is ON"),
    $AU$87&lt;&gt;"x", NA(),
    FALSE, N("Check if case is 'LEFT' and x axis value less than z score"),
    AND($AF$106 = "LEFT", $AS225 &lt; IF($AJ$106="", 0, $AJ$106)), $AT225,
    FALSE, N("Check if case is 'RIGHT' and x axis value greater than z score"),
    AND($AF$106 = "RIGHT", $AS225 &gt; IF($AJ$106="", 0, $AJ$106)), $AT225,
    FALSE, N("Check if case is 'TWO' and both directions"),
    AND(
        $AF$106 = "TWO",
        OR($AS225 &lt; -ABS($AJ$106), $AS225 &gt; ABS($AJ$107))
    ), $AT225,
    FALSE, N("Default case: Return NA()"),
    TRUE, NA()
)</f>
        <v>#N/A</v>
      </c>
      <c r="AV225" s="78" cm="1">
        <f t="array" ref="AV225">_xlfn.IFS(
    FALSE, N("Check if X1 shading is ON"),
    $AU$87&lt;&gt;"x", NA(),
    FALSE, N("Check if case is 'LEFT' and x axis value less than z score"),
    AND($AF$107 = "LEFT", $AS225 &lt; IF($AJ$107="", 0, $AJ$107)), $AT225,
    FALSE, N("Check if case is 'RIGHT' and x axis value greater than z score"),
    AND($AF$107 = "RIGHT", $AS225 &gt; IF($AJ$107="", 0, $AJ$107)), $AT225,
    FALSE, N("Default case: Return NA()"),
    TRUE, NA()
)</f>
        <v>1.4740902856289881E-2</v>
      </c>
      <c r="AW225" s="78" t="e" cm="1">
        <f t="array" ref="AW225">_xlfn.IFS(
    FALSE, N("Check if X1 shading is ON"),
    $AW$87&lt;&gt;"x", NA(),
    FALSE, N("Check if case is 'LEFT' and x axis value less than z score"),
    AND($AF$110 = "LEFT", $AS225 &lt; IF($AJ$110="", 0, $AJ$110)), $AT225,
    FALSE, N("Check if case is 'RIGHT' and x axis value greater than z score"),
    AND($AF$110 = "RIGHT", $AS225 &gt; IF($AJ$110="", 0, $AJ$110)), $AT225,
    FALSE, N("Check if case is 'TWO' and both directions"),
    AND(
        $AF$110 = "TWO",
        OR($AS225 &lt; -ABS($AJ$110), $AS225 &gt; ABS($AJ$110))
    ), $AT225,
    FALSE, N("Default case: Return NA()"),
    TRUE, NA()
)</f>
        <v>#N/A</v>
      </c>
      <c r="AX225" s="30"/>
      <c r="AY225" s="66">
        <v>-0.50000000000000222</v>
      </c>
      <c r="AZ225" s="66">
        <v>0.32600000000000001</v>
      </c>
      <c r="BA225" s="66">
        <f t="shared" si="56"/>
        <v>0.32600000000000001</v>
      </c>
      <c r="BB225" s="66" t="str">
        <f t="shared" si="57"/>
        <v>x̅</v>
      </c>
      <c r="CZ225" s="5"/>
      <c r="DA225" s="30"/>
      <c r="DB225" s="26"/>
      <c r="DC225" s="66"/>
      <c r="DD225" s="26">
        <f t="shared" si="92"/>
        <v>3</v>
      </c>
      <c r="DE225" s="26" t="e">
        <f t="shared" si="96"/>
        <v>#N/A</v>
      </c>
      <c r="DF225" s="100">
        <v>3</v>
      </c>
      <c r="DG225" s="104">
        <f t="shared" si="97"/>
        <v>1.3447214812253743</v>
      </c>
      <c r="DH225" s="83" t="str">
        <f t="shared" si="98"/>
        <v>+1.34</v>
      </c>
      <c r="DI225" s="30"/>
      <c r="DJ225" s="30"/>
      <c r="DK225" s="30"/>
      <c r="DL225" s="30"/>
      <c r="DM225" s="30"/>
      <c r="DN225" s="30"/>
      <c r="DO225" s="30"/>
      <c r="DP225" s="30"/>
      <c r="DQ225" s="30"/>
      <c r="DR225" s="38">
        <f t="shared" si="99"/>
        <v>2.6249999999999969</v>
      </c>
      <c r="DS225" s="78">
        <f t="shared" si="93"/>
        <v>1.6159262617869267E-2</v>
      </c>
      <c r="DT225" s="78" t="e" cm="1">
        <f t="array" ref="DT225">_xlfn.IFS(
    FALSE, N("Check if X1 shading is ON"),
    $DT$88&lt;&gt;"x", NA(),
    FALSE, N("Check if case is 'LEFT' and x axis value less than z score"),
    AND($DE$107 = "LEFT", $DR225 &lt; IF($DI$107="", 0, $DI$107)), $DS225,
    FALSE, N("Check if case is 'RIGHT' and x axis value greater than z score"),
    AND($DE$107 = "RIGHT", $DR225 &gt; IF($DI$107="", 0, $DI$107)), $DS225,
    FALSE, N("Check if case is 'TWO' and both directions"),
    AND(
        $DE$107 = "TWO",
        OR($DR225 &lt; -ABS($DI$107), $DR225 &gt; ABS($DI$108))
    ), $DS225,
    FALSE, N("Default case: Return NA()"),
    TRUE, NA()
)</f>
        <v>#N/A</v>
      </c>
      <c r="DU225" s="78" cm="1">
        <f t="array" ref="DU225">_xlfn.IFS(
    FALSE, N("Check if X1 shading is ON"),
    $DT$88&lt;&gt;"x", NA(),
    FALSE, N("Check if case is 'LEFT' and x axis value less than z score"),
    AND($DE$108 = "LEFT", $DR225 &lt; IF($DI$108="", 0, $DI$108)), $DS225,
    FALSE, N("Check if case is 'RIGHT' and x axis value greater than z score"),
    AND($DE$108 = "RIGHT", $DR225 &gt; IF($DI$108="", 0, $DI$108)), $DS225,
    FALSE, N("Default case: Return NA()"),
    TRUE, NA()
)</f>
        <v>1.6159262617869267E-2</v>
      </c>
      <c r="DV225" s="78" t="e" cm="1">
        <f t="array" ref="DV225">_xlfn.IFS(
    FALSE, N("Check if X1 shading is ON"),
    $DV$88&lt;&gt;"x", NA(),
    FALSE, N("Check if case is 'LEFT' and x axis value less than z score"),
    AND($DE$111 = "LEFT", $DR225 &lt; IF($DI$111="", 0, $DI$111)), $DS225,
    FALSE, N("Check if case is 'RIGHT' and x axis value greater than z score"),
    AND($DE$111 = "RIGHT", $DR225 &gt; IF($DI$111="", 0, $DI$111)), $DS225,
    FALSE, N("Check if case is 'TWO' and both directions"),
    AND(
        $DE$111 = "TWO",
        OR($DR225 &lt; -ABS($DI$111), $DR225 &gt; ABS($DI$111))
    ), $DS225,
    FALSE, N("Default case: Return NA()"),
    TRUE, NA()
)</f>
        <v>#N/A</v>
      </c>
      <c r="DW225" s="30"/>
      <c r="DX225" s="66">
        <v>0.66666666666666441</v>
      </c>
      <c r="DY225" s="66">
        <v>0.30199999999999999</v>
      </c>
      <c r="DZ225" s="66">
        <f t="shared" si="80"/>
        <v>0.30199999999999999</v>
      </c>
      <c r="EA225" s="66" t="str">
        <f t="shared" si="81"/>
        <v>x̅</v>
      </c>
    </row>
    <row r="226" spans="27:131" ht="16" x14ac:dyDescent="0.2">
      <c r="AA226" s="5"/>
      <c r="AB226" s="30"/>
      <c r="AC226" s="26"/>
      <c r="AD226" s="66"/>
      <c r="AE226" s="66"/>
      <c r="AF226" s="26"/>
      <c r="AG226" s="26"/>
      <c r="AH226" s="26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8">
        <f t="shared" si="90"/>
        <v>2.7083333333333299</v>
      </c>
      <c r="AT226" s="78">
        <f t="shared" si="91"/>
        <v>1.3435286711765363E-2</v>
      </c>
      <c r="AU226" s="78" t="e" cm="1">
        <f t="array" ref="AU226">_xlfn.IFS(
    FALSE, N("Check if X1 shading is ON"),
    $AU$87&lt;&gt;"x", NA(),
    FALSE, N("Check if case is 'LEFT' and x axis value less than z score"),
    AND($AF$106 = "LEFT", $AS226 &lt; IF($AJ$106="", 0, $AJ$106)), $AT226,
    FALSE, N("Check if case is 'RIGHT' and x axis value greater than z score"),
    AND($AF$106 = "RIGHT", $AS226 &gt; IF($AJ$106="", 0, $AJ$106)), $AT226,
    FALSE, N("Check if case is 'TWO' and both directions"),
    AND(
        $AF$106 = "TWO",
        OR($AS226 &lt; -ABS($AJ$106), $AS226 &gt; ABS($AJ$107))
    ), $AT226,
    FALSE, N("Default case: Return NA()"),
    TRUE, NA()
)</f>
        <v>#N/A</v>
      </c>
      <c r="AV226" s="78" cm="1">
        <f t="array" ref="AV226">_xlfn.IFS(
    FALSE, N("Check if X1 shading is ON"),
    $AU$87&lt;&gt;"x", NA(),
    FALSE, N("Check if case is 'LEFT' and x axis value less than z score"),
    AND($AF$107 = "LEFT", $AS226 &lt; IF($AJ$107="", 0, $AJ$107)), $AT226,
    FALSE, N("Check if case is 'RIGHT' and x axis value greater than z score"),
    AND($AF$107 = "RIGHT", $AS226 &gt; IF($AJ$107="", 0, $AJ$107)), $AT226,
    FALSE, N("Default case: Return NA()"),
    TRUE, NA()
)</f>
        <v>1.3435286711765363E-2</v>
      </c>
      <c r="AW226" s="78" cm="1">
        <f t="array" ref="AW226">_xlfn.IFS(
    FALSE, N("Check if X1 shading is ON"),
    $AW$87&lt;&gt;"x", NA(),
    FALSE, N("Check if case is 'LEFT' and x axis value less than z score"),
    AND($AF$110 = "LEFT", $AS226 &lt; IF($AJ$110="", 0, $AJ$110)), $AT226,
    FALSE, N("Check if case is 'RIGHT' and x axis value greater than z score"),
    AND($AF$110 = "RIGHT", $AS226 &gt; IF($AJ$110="", 0, $AJ$110)), $AT226,
    FALSE, N("Check if case is 'TWO' and both directions"),
    AND(
        $AF$110 = "TWO",
        OR($AS226 &lt; -ABS($AJ$110), $AS226 &gt; ABS($AJ$110))
    ), $AT226,
    FALSE, N("Default case: Return NA()"),
    TRUE, NA()
)</f>
        <v>1.3435286711765363E-2</v>
      </c>
      <c r="AX226" s="30"/>
      <c r="AY226" s="66">
        <v>-0.33333333333333548</v>
      </c>
      <c r="AZ226" s="66">
        <v>0.32600000000000001</v>
      </c>
      <c r="BA226" s="66">
        <f t="shared" si="56"/>
        <v>0.32600000000000001</v>
      </c>
      <c r="BB226" s="66" t="str">
        <f t="shared" si="57"/>
        <v>x̅</v>
      </c>
      <c r="CZ226" s="5"/>
      <c r="DA226" s="30"/>
      <c r="DB226" s="26"/>
      <c r="DC226" s="66"/>
      <c r="DD226" s="66"/>
      <c r="DE226" s="26"/>
      <c r="DF226" s="26"/>
      <c r="DG226" s="26"/>
      <c r="DH226" s="30"/>
      <c r="DI226" s="30"/>
      <c r="DJ226" s="30"/>
      <c r="DK226" s="30"/>
      <c r="DL226" s="30"/>
      <c r="DM226" s="30"/>
      <c r="DN226" s="30"/>
      <c r="DO226" s="30"/>
      <c r="DP226" s="30"/>
      <c r="DQ226" s="30"/>
      <c r="DR226" s="38">
        <f t="shared" si="99"/>
        <v>2.6666666666666634</v>
      </c>
      <c r="DS226" s="78">
        <f t="shared" si="93"/>
        <v>1.4740902856289881E-2</v>
      </c>
      <c r="DT226" s="78" t="e" cm="1">
        <f t="array" ref="DT226">_xlfn.IFS(
    FALSE, N("Check if X1 shading is ON"),
    $DT$88&lt;&gt;"x", NA(),
    FALSE, N("Check if case is 'LEFT' and x axis value less than z score"),
    AND($DE$107 = "LEFT", $DR226 &lt; IF($DI$107="", 0, $DI$107)), $DS226,
    FALSE, N("Check if case is 'RIGHT' and x axis value greater than z score"),
    AND($DE$107 = "RIGHT", $DR226 &gt; IF($DI$107="", 0, $DI$107)), $DS226,
    FALSE, N("Check if case is 'TWO' and both directions"),
    AND(
        $DE$107 = "TWO",
        OR($DR226 &lt; -ABS($DI$107), $DR226 &gt; ABS($DI$108))
    ), $DS226,
    FALSE, N("Default case: Return NA()"),
    TRUE, NA()
)</f>
        <v>#N/A</v>
      </c>
      <c r="DU226" s="78" cm="1">
        <f t="array" ref="DU226">_xlfn.IFS(
    FALSE, N("Check if X1 shading is ON"),
    $DT$88&lt;&gt;"x", NA(),
    FALSE, N("Check if case is 'LEFT' and x axis value less than z score"),
    AND($DE$108 = "LEFT", $DR226 &lt; IF($DI$108="", 0, $DI$108)), $DS226,
    FALSE, N("Check if case is 'RIGHT' and x axis value greater than z score"),
    AND($DE$108 = "RIGHT", $DR226 &gt; IF($DI$108="", 0, $DI$108)), $DS226,
    FALSE, N("Default case: Return NA()"),
    TRUE, NA()
)</f>
        <v>1.4740902856289881E-2</v>
      </c>
      <c r="DV226" s="78" t="e" cm="1">
        <f t="array" ref="DV226">_xlfn.IFS(
    FALSE, N("Check if X1 shading is ON"),
    $DV$88&lt;&gt;"x", NA(),
    FALSE, N("Check if case is 'LEFT' and x axis value less than z score"),
    AND($DE$111 = "LEFT", $DR226 &lt; IF($DI$111="", 0, $DI$111)), $DS226,
    FALSE, N("Check if case is 'RIGHT' and x axis value greater than z score"),
    AND($DE$111 = "RIGHT", $DR226 &gt; IF($DI$111="", 0, $DI$111)), $DS226,
    FALSE, N("Check if case is 'TWO' and both directions"),
    AND(
        $DE$111 = "TWO",
        OR($DR226 &lt; -ABS($DI$111), $DR226 &gt; ABS($DI$111))
    ), $DS226,
    FALSE, N("Default case: Return NA()"),
    TRUE, NA()
)</f>
        <v>#N/A</v>
      </c>
      <c r="DW226" s="30"/>
      <c r="DX226" s="66">
        <v>-0.50000000000000222</v>
      </c>
      <c r="DY226" s="66">
        <v>0.32600000000000001</v>
      </c>
      <c r="DZ226" s="66">
        <f t="shared" si="80"/>
        <v>0.32600000000000001</v>
      </c>
      <c r="EA226" s="66" t="str">
        <f t="shared" si="81"/>
        <v>x̅</v>
      </c>
    </row>
    <row r="227" spans="27:131" ht="16" x14ac:dyDescent="0.2">
      <c r="AA227" s="5"/>
      <c r="AB227" s="8"/>
      <c r="AC227" s="26"/>
      <c r="AD227" s="66"/>
      <c r="AE227" s="66"/>
      <c r="AF227" s="26"/>
      <c r="AG227" s="26"/>
      <c r="AH227" s="26"/>
      <c r="AI227" s="30"/>
      <c r="AJ227" s="30"/>
      <c r="AK227" s="30"/>
      <c r="AL227" s="30"/>
      <c r="AM227" s="97"/>
      <c r="AN227" s="97"/>
      <c r="AO227" s="97"/>
      <c r="AP227" s="30"/>
      <c r="AQ227" s="30"/>
      <c r="AR227" s="30"/>
      <c r="AS227" s="38">
        <f t="shared" si="90"/>
        <v>2.7499999999999964</v>
      </c>
      <c r="AT227" s="78">
        <f t="shared" si="91"/>
        <v>1.2234848777988121E-2</v>
      </c>
      <c r="AU227" s="78" t="e" cm="1">
        <f t="array" ref="AU227">_xlfn.IFS(
    FALSE, N("Check if X1 shading is ON"),
    $AU$87&lt;&gt;"x", NA(),
    FALSE, N("Check if case is 'LEFT' and x axis value less than z score"),
    AND($AF$106 = "LEFT", $AS227 &lt; IF($AJ$106="", 0, $AJ$106)), $AT227,
    FALSE, N("Check if case is 'RIGHT' and x axis value greater than z score"),
    AND($AF$106 = "RIGHT", $AS227 &gt; IF($AJ$106="", 0, $AJ$106)), $AT227,
    FALSE, N("Check if case is 'TWO' and both directions"),
    AND(
        $AF$106 = "TWO",
        OR($AS227 &lt; -ABS($AJ$106), $AS227 &gt; ABS($AJ$107))
    ), $AT227,
    FALSE, N("Default case: Return NA()"),
    TRUE, NA()
)</f>
        <v>#N/A</v>
      </c>
      <c r="AV227" s="78" cm="1">
        <f t="array" ref="AV227">_xlfn.IFS(
    FALSE, N("Check if X1 shading is ON"),
    $AU$87&lt;&gt;"x", NA(),
    FALSE, N("Check if case is 'LEFT' and x axis value less than z score"),
    AND($AF$107 = "LEFT", $AS227 &lt; IF($AJ$107="", 0, $AJ$107)), $AT227,
    FALSE, N("Check if case is 'RIGHT' and x axis value greater than z score"),
    AND($AF$107 = "RIGHT", $AS227 &gt; IF($AJ$107="", 0, $AJ$107)), $AT227,
    FALSE, N("Default case: Return NA()"),
    TRUE, NA()
)</f>
        <v>1.2234848777988121E-2</v>
      </c>
      <c r="AW227" s="78" cm="1">
        <f t="array" ref="AW227">_xlfn.IFS(
    FALSE, N("Check if X1 shading is ON"),
    $AW$87&lt;&gt;"x", NA(),
    FALSE, N("Check if case is 'LEFT' and x axis value less than z score"),
    AND($AF$110 = "LEFT", $AS227 &lt; IF($AJ$110="", 0, $AJ$110)), $AT227,
    FALSE, N("Check if case is 'RIGHT' and x axis value greater than z score"),
    AND($AF$110 = "RIGHT", $AS227 &gt; IF($AJ$110="", 0, $AJ$110)), $AT227,
    FALSE, N("Check if case is 'TWO' and both directions"),
    AND(
        $AF$110 = "TWO",
        OR($AS227 &lt; -ABS($AJ$110), $AS227 &gt; ABS($AJ$110))
    ), $AT227,
    FALSE, N("Default case: Return NA()"),
    TRUE, NA()
)</f>
        <v>1.2234848777988121E-2</v>
      </c>
      <c r="AX227" s="30"/>
      <c r="AY227" s="66">
        <v>-0.16666666666666879</v>
      </c>
      <c r="AZ227" s="66">
        <v>0.32600000000000001</v>
      </c>
      <c r="BA227" s="66">
        <f t="shared" si="56"/>
        <v>0.32600000000000001</v>
      </c>
      <c r="BB227" s="66" t="str">
        <f t="shared" si="57"/>
        <v>x̅</v>
      </c>
      <c r="CZ227" s="5"/>
      <c r="DA227" s="30"/>
      <c r="DB227" s="26"/>
      <c r="DC227" s="66"/>
      <c r="DD227" s="66"/>
      <c r="DE227" s="26"/>
      <c r="DF227" s="26"/>
      <c r="DG227" s="26"/>
      <c r="DH227" s="30"/>
      <c r="DI227" s="30"/>
      <c r="DJ227" s="30"/>
      <c r="DK227" s="30"/>
      <c r="DL227" s="30"/>
      <c r="DM227" s="30"/>
      <c r="DN227" s="30"/>
      <c r="DO227" s="30"/>
      <c r="DP227" s="30"/>
      <c r="DQ227" s="30"/>
      <c r="DR227" s="38">
        <f t="shared" si="99"/>
        <v>2.7083333333333299</v>
      </c>
      <c r="DS227" s="78">
        <f t="shared" si="93"/>
        <v>1.3435286711765363E-2</v>
      </c>
      <c r="DT227" s="78" t="e" cm="1">
        <f t="array" ref="DT227">_xlfn.IFS(
    FALSE, N("Check if X1 shading is ON"),
    $DT$88&lt;&gt;"x", NA(),
    FALSE, N("Check if case is 'LEFT' and x axis value less than z score"),
    AND($DE$107 = "LEFT", $DR227 &lt; IF($DI$107="", 0, $DI$107)), $DS227,
    FALSE, N("Check if case is 'RIGHT' and x axis value greater than z score"),
    AND($DE$107 = "RIGHT", $DR227 &gt; IF($DI$107="", 0, $DI$107)), $DS227,
    FALSE, N("Check if case is 'TWO' and both directions"),
    AND(
        $DE$107 = "TWO",
        OR($DR227 &lt; -ABS($DI$107), $DR227 &gt; ABS($DI$108))
    ), $DS227,
    FALSE, N("Default case: Return NA()"),
    TRUE, NA()
)</f>
        <v>#N/A</v>
      </c>
      <c r="DU227" s="78" cm="1">
        <f t="array" ref="DU227">_xlfn.IFS(
    FALSE, N("Check if X1 shading is ON"),
    $DT$88&lt;&gt;"x", NA(),
    FALSE, N("Check if case is 'LEFT' and x axis value less than z score"),
    AND($DE$108 = "LEFT", $DR227 &lt; IF($DI$108="", 0, $DI$108)), $DS227,
    FALSE, N("Check if case is 'RIGHT' and x axis value greater than z score"),
    AND($DE$108 = "RIGHT", $DR227 &gt; IF($DI$108="", 0, $DI$108)), $DS227,
    FALSE, N("Default case: Return NA()"),
    TRUE, NA()
)</f>
        <v>1.3435286711765363E-2</v>
      </c>
      <c r="DV227" s="78" cm="1">
        <f t="array" ref="DV227">_xlfn.IFS(
    FALSE, N("Check if X1 shading is ON"),
    $DV$88&lt;&gt;"x", NA(),
    FALSE, N("Check if case is 'LEFT' and x axis value less than z score"),
    AND($DE$111 = "LEFT", $DR227 &lt; IF($DI$111="", 0, $DI$111)), $DS227,
    FALSE, N("Check if case is 'RIGHT' and x axis value greater than z score"),
    AND($DE$111 = "RIGHT", $DR227 &gt; IF($DI$111="", 0, $DI$111)), $DS227,
    FALSE, N("Check if case is 'TWO' and both directions"),
    AND(
        $DE$111 = "TWO",
        OR($DR227 &lt; -ABS($DI$111), $DR227 &gt; ABS($DI$111))
    ), $DS227,
    FALSE, N("Default case: Return NA()"),
    TRUE, NA()
)</f>
        <v>1.3435286711765363E-2</v>
      </c>
      <c r="DW227" s="30"/>
      <c r="DX227" s="66">
        <v>-0.33333333333333548</v>
      </c>
      <c r="DY227" s="66">
        <v>0.32600000000000001</v>
      </c>
      <c r="DZ227" s="66">
        <f t="shared" si="80"/>
        <v>0.32600000000000001</v>
      </c>
      <c r="EA227" s="66" t="str">
        <f t="shared" si="81"/>
        <v>x̅</v>
      </c>
    </row>
    <row r="228" spans="27:131" ht="16" x14ac:dyDescent="0.2">
      <c r="AA228" s="5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30"/>
      <c r="AQ228" s="30"/>
      <c r="AR228" s="30"/>
      <c r="AS228" s="38">
        <f t="shared" si="90"/>
        <v>2.791666666666663</v>
      </c>
      <c r="AT228" s="78">
        <f t="shared" si="91"/>
        <v>1.1132367549497434E-2</v>
      </c>
      <c r="AU228" s="78" t="e" cm="1">
        <f t="array" ref="AU228">_xlfn.IFS(
    FALSE, N("Check if X1 shading is ON"),
    $AU$87&lt;&gt;"x", NA(),
    FALSE, N("Check if case is 'LEFT' and x axis value less than z score"),
    AND($AF$106 = "LEFT", $AS228 &lt; IF($AJ$106="", 0, $AJ$106)), $AT228,
    FALSE, N("Check if case is 'RIGHT' and x axis value greater than z score"),
    AND($AF$106 = "RIGHT", $AS228 &gt; IF($AJ$106="", 0, $AJ$106)), $AT228,
    FALSE, N("Check if case is 'TWO' and both directions"),
    AND(
        $AF$106 = "TWO",
        OR($AS228 &lt; -ABS($AJ$106), $AS228 &gt; ABS($AJ$107))
    ), $AT228,
    FALSE, N("Default case: Return NA()"),
    TRUE, NA()
)</f>
        <v>#N/A</v>
      </c>
      <c r="AV228" s="78" cm="1">
        <f t="array" ref="AV228">_xlfn.IFS(
    FALSE, N("Check if X1 shading is ON"),
    $AU$87&lt;&gt;"x", NA(),
    FALSE, N("Check if case is 'LEFT' and x axis value less than z score"),
    AND($AF$107 = "LEFT", $AS228 &lt; IF($AJ$107="", 0, $AJ$107)), $AT228,
    FALSE, N("Check if case is 'RIGHT' and x axis value greater than z score"),
    AND($AF$107 = "RIGHT", $AS228 &gt; IF($AJ$107="", 0, $AJ$107)), $AT228,
    FALSE, N("Default case: Return NA()"),
    TRUE, NA()
)</f>
        <v>1.1132367549497434E-2</v>
      </c>
      <c r="AW228" s="78" cm="1">
        <f t="array" ref="AW228">_xlfn.IFS(
    FALSE, N("Check if X1 shading is ON"),
    $AW$87&lt;&gt;"x", NA(),
    FALSE, N("Check if case is 'LEFT' and x axis value less than z score"),
    AND($AF$110 = "LEFT", $AS228 &lt; IF($AJ$110="", 0, $AJ$110)), $AT228,
    FALSE, N("Check if case is 'RIGHT' and x axis value greater than z score"),
    AND($AF$110 = "RIGHT", $AS228 &gt; IF($AJ$110="", 0, $AJ$110)), $AT228,
    FALSE, N("Check if case is 'TWO' and both directions"),
    AND(
        $AF$110 = "TWO",
        OR($AS228 &lt; -ABS($AJ$110), $AS228 &gt; ABS($AJ$110))
    ), $AT228,
    FALSE, N("Default case: Return NA()"),
    TRUE, NA()
)</f>
        <v>1.1132367549497434E-2</v>
      </c>
      <c r="AX228" s="30"/>
      <c r="AY228" s="66">
        <v>0.16666666666666449</v>
      </c>
      <c r="AZ228" s="66">
        <v>0.32600000000000001</v>
      </c>
      <c r="BA228" s="66">
        <f t="shared" si="56"/>
        <v>0.32600000000000001</v>
      </c>
      <c r="BB228" s="66" t="str">
        <f t="shared" si="57"/>
        <v>x̅</v>
      </c>
      <c r="CZ228" s="5"/>
      <c r="DA228" s="8"/>
      <c r="DB228" s="26"/>
      <c r="DC228" s="66"/>
      <c r="DD228" s="66"/>
      <c r="DE228" s="26"/>
      <c r="DF228" s="26"/>
      <c r="DG228" s="26"/>
      <c r="DH228" s="30"/>
      <c r="DI228" s="30"/>
      <c r="DJ228" s="30"/>
      <c r="DK228" s="30"/>
      <c r="DL228" s="97"/>
      <c r="DM228" s="97"/>
      <c r="DN228" s="97"/>
      <c r="DO228" s="30"/>
      <c r="DP228" s="30"/>
      <c r="DQ228" s="30"/>
      <c r="DR228" s="38">
        <f t="shared" si="99"/>
        <v>2.7499999999999964</v>
      </c>
      <c r="DS228" s="78">
        <f t="shared" si="93"/>
        <v>1.2234848777988121E-2</v>
      </c>
      <c r="DT228" s="78" t="e" cm="1">
        <f t="array" ref="DT228">_xlfn.IFS(
    FALSE, N("Check if X1 shading is ON"),
    $DT$88&lt;&gt;"x", NA(),
    FALSE, N("Check if case is 'LEFT' and x axis value less than z score"),
    AND($DE$107 = "LEFT", $DR228 &lt; IF($DI$107="", 0, $DI$107)), $DS228,
    FALSE, N("Check if case is 'RIGHT' and x axis value greater than z score"),
    AND($DE$107 = "RIGHT", $DR228 &gt; IF($DI$107="", 0, $DI$107)), $DS228,
    FALSE, N("Check if case is 'TWO' and both directions"),
    AND(
        $DE$107 = "TWO",
        OR($DR228 &lt; -ABS($DI$107), $DR228 &gt; ABS($DI$108))
    ), $DS228,
    FALSE, N("Default case: Return NA()"),
    TRUE, NA()
)</f>
        <v>#N/A</v>
      </c>
      <c r="DU228" s="78" cm="1">
        <f t="array" ref="DU228">_xlfn.IFS(
    FALSE, N("Check if X1 shading is ON"),
    $DT$88&lt;&gt;"x", NA(),
    FALSE, N("Check if case is 'LEFT' and x axis value less than z score"),
    AND($DE$108 = "LEFT", $DR228 &lt; IF($DI$108="", 0, $DI$108)), $DS228,
    FALSE, N("Check if case is 'RIGHT' and x axis value greater than z score"),
    AND($DE$108 = "RIGHT", $DR228 &gt; IF($DI$108="", 0, $DI$108)), $DS228,
    FALSE, N("Default case: Return NA()"),
    TRUE, NA()
)</f>
        <v>1.2234848777988121E-2</v>
      </c>
      <c r="DV228" s="78" cm="1">
        <f t="array" ref="DV228">_xlfn.IFS(
    FALSE, N("Check if X1 shading is ON"),
    $DV$88&lt;&gt;"x", NA(),
    FALSE, N("Check if case is 'LEFT' and x axis value less than z score"),
    AND($DE$111 = "LEFT", $DR228 &lt; IF($DI$111="", 0, $DI$111)), $DS228,
    FALSE, N("Check if case is 'RIGHT' and x axis value greater than z score"),
    AND($DE$111 = "RIGHT", $DR228 &gt; IF($DI$111="", 0, $DI$111)), $DS228,
    FALSE, N("Check if case is 'TWO' and both directions"),
    AND(
        $DE$111 = "TWO",
        OR($DR228 &lt; -ABS($DI$111), $DR228 &gt; ABS($DI$111))
    ), $DS228,
    FALSE, N("Default case: Return NA()"),
    TRUE, NA()
)</f>
        <v>1.2234848777988121E-2</v>
      </c>
      <c r="DW228" s="30"/>
      <c r="DX228" s="66">
        <v>-0.16666666666666879</v>
      </c>
      <c r="DY228" s="66">
        <v>0.32600000000000001</v>
      </c>
      <c r="DZ228" s="66">
        <f t="shared" si="80"/>
        <v>0.32600000000000001</v>
      </c>
      <c r="EA228" s="66" t="str">
        <f t="shared" si="81"/>
        <v>x̅</v>
      </c>
    </row>
    <row r="229" spans="27:131" ht="16" x14ac:dyDescent="0.2">
      <c r="AA229" s="5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30"/>
      <c r="AQ229" s="30"/>
      <c r="AR229" s="30"/>
      <c r="AS229" s="38">
        <f t="shared" si="90"/>
        <v>2.8333333333333295</v>
      </c>
      <c r="AT229" s="78">
        <f t="shared" si="91"/>
        <v>1.012096976725356E-2</v>
      </c>
      <c r="AU229" s="78" t="e" cm="1">
        <f t="array" ref="AU229">_xlfn.IFS(
    FALSE, N("Check if X1 shading is ON"),
    $AU$87&lt;&gt;"x", NA(),
    FALSE, N("Check if case is 'LEFT' and x axis value less than z score"),
    AND($AF$106 = "LEFT", $AS229 &lt; IF($AJ$106="", 0, $AJ$106)), $AT229,
    FALSE, N("Check if case is 'RIGHT' and x axis value greater than z score"),
    AND($AF$106 = "RIGHT", $AS229 &gt; IF($AJ$106="", 0, $AJ$106)), $AT229,
    FALSE, N("Check if case is 'TWO' and both directions"),
    AND(
        $AF$106 = "TWO",
        OR($AS229 &lt; -ABS($AJ$106), $AS229 &gt; ABS($AJ$107))
    ), $AT229,
    FALSE, N("Default case: Return NA()"),
    TRUE, NA()
)</f>
        <v>#N/A</v>
      </c>
      <c r="AV229" s="78" cm="1">
        <f t="array" ref="AV229">_xlfn.IFS(
    FALSE, N("Check if X1 shading is ON"),
    $AU$87&lt;&gt;"x", NA(),
    FALSE, N("Check if case is 'LEFT' and x axis value less than z score"),
    AND($AF$107 = "LEFT", $AS229 &lt; IF($AJ$107="", 0, $AJ$107)), $AT229,
    FALSE, N("Check if case is 'RIGHT' and x axis value greater than z score"),
    AND($AF$107 = "RIGHT", $AS229 &gt; IF($AJ$107="", 0, $AJ$107)), $AT229,
    FALSE, N("Default case: Return NA()"),
    TRUE, NA()
)</f>
        <v>1.012096976725356E-2</v>
      </c>
      <c r="AW229" s="78" cm="1">
        <f t="array" ref="AW229">_xlfn.IFS(
    FALSE, N("Check if X1 shading is ON"),
    $AW$87&lt;&gt;"x", NA(),
    FALSE, N("Check if case is 'LEFT' and x axis value less than z score"),
    AND($AF$110 = "LEFT", $AS229 &lt; IF($AJ$110="", 0, $AJ$110)), $AT229,
    FALSE, N("Check if case is 'RIGHT' and x axis value greater than z score"),
    AND($AF$110 = "RIGHT", $AS229 &gt; IF($AJ$110="", 0, $AJ$110)), $AT229,
    FALSE, N("Check if case is 'TWO' and both directions"),
    AND(
        $AF$110 = "TWO",
        OR($AS229 &lt; -ABS($AJ$110), $AS229 &gt; ABS($AJ$110))
    ), $AT229,
    FALSE, N("Default case: Return NA()"),
    TRUE, NA()
)</f>
        <v>1.012096976725356E-2</v>
      </c>
      <c r="AX229" s="30"/>
      <c r="AY229" s="66">
        <v>0.33333333333333115</v>
      </c>
      <c r="AZ229" s="66">
        <v>0.32600000000000001</v>
      </c>
      <c r="BA229" s="66">
        <f t="shared" si="56"/>
        <v>0.32600000000000001</v>
      </c>
      <c r="BB229" s="66" t="str">
        <f t="shared" si="57"/>
        <v>x̅</v>
      </c>
      <c r="CZ229" s="5"/>
      <c r="DA229" s="97"/>
      <c r="DB229" s="97"/>
      <c r="DC229" s="97"/>
      <c r="DD229" s="97"/>
      <c r="DE229" s="97"/>
      <c r="DF229" s="97"/>
      <c r="DG229" s="97"/>
      <c r="DH229" s="97"/>
      <c r="DI229" s="97"/>
      <c r="DJ229" s="97"/>
      <c r="DK229" s="97"/>
      <c r="DL229" s="97"/>
      <c r="DM229" s="97"/>
      <c r="DN229" s="97"/>
      <c r="DO229" s="30"/>
      <c r="DP229" s="30"/>
      <c r="DQ229" s="30"/>
      <c r="DR229" s="38">
        <f t="shared" si="99"/>
        <v>2.791666666666663</v>
      </c>
      <c r="DS229" s="78">
        <f t="shared" si="93"/>
        <v>1.1132367549497434E-2</v>
      </c>
      <c r="DT229" s="78" t="e" cm="1">
        <f t="array" ref="DT229">_xlfn.IFS(
    FALSE, N("Check if X1 shading is ON"),
    $DT$88&lt;&gt;"x", NA(),
    FALSE, N("Check if case is 'LEFT' and x axis value less than z score"),
    AND($DE$107 = "LEFT", $DR229 &lt; IF($DI$107="", 0, $DI$107)), $DS229,
    FALSE, N("Check if case is 'RIGHT' and x axis value greater than z score"),
    AND($DE$107 = "RIGHT", $DR229 &gt; IF($DI$107="", 0, $DI$107)), $DS229,
    FALSE, N("Check if case is 'TWO' and both directions"),
    AND(
        $DE$107 = "TWO",
        OR($DR229 &lt; -ABS($DI$107), $DR229 &gt; ABS($DI$108))
    ), $DS229,
    FALSE, N("Default case: Return NA()"),
    TRUE, NA()
)</f>
        <v>#N/A</v>
      </c>
      <c r="DU229" s="78" cm="1">
        <f t="array" ref="DU229">_xlfn.IFS(
    FALSE, N("Check if X1 shading is ON"),
    $DT$88&lt;&gt;"x", NA(),
    FALSE, N("Check if case is 'LEFT' and x axis value less than z score"),
    AND($DE$108 = "LEFT", $DR229 &lt; IF($DI$108="", 0, $DI$108)), $DS229,
    FALSE, N("Check if case is 'RIGHT' and x axis value greater than z score"),
    AND($DE$108 = "RIGHT", $DR229 &gt; IF($DI$108="", 0, $DI$108)), $DS229,
    FALSE, N("Default case: Return NA()"),
    TRUE, NA()
)</f>
        <v>1.1132367549497434E-2</v>
      </c>
      <c r="DV229" s="78" cm="1">
        <f t="array" ref="DV229">_xlfn.IFS(
    FALSE, N("Check if X1 shading is ON"),
    $DV$88&lt;&gt;"x", NA(),
    FALSE, N("Check if case is 'LEFT' and x axis value less than z score"),
    AND($DE$111 = "LEFT", $DR229 &lt; IF($DI$111="", 0, $DI$111)), $DS229,
    FALSE, N("Check if case is 'RIGHT' and x axis value greater than z score"),
    AND($DE$111 = "RIGHT", $DR229 &gt; IF($DI$111="", 0, $DI$111)), $DS229,
    FALSE, N("Check if case is 'TWO' and both directions"),
    AND(
        $DE$111 = "TWO",
        OR($DR229 &lt; -ABS($DI$111), $DR229 &gt; ABS($DI$111))
    ), $DS229,
    FALSE, N("Default case: Return NA()"),
    TRUE, NA()
)</f>
        <v>1.1132367549497434E-2</v>
      </c>
      <c r="DW229" s="30"/>
      <c r="DX229" s="66">
        <v>0.16666666666666449</v>
      </c>
      <c r="DY229" s="66">
        <v>0.32600000000000001</v>
      </c>
      <c r="DZ229" s="66">
        <f t="shared" si="80"/>
        <v>0.32600000000000001</v>
      </c>
      <c r="EA229" s="66" t="str">
        <f t="shared" si="81"/>
        <v>x̅</v>
      </c>
    </row>
    <row r="230" spans="27:131" ht="16" x14ac:dyDescent="0.2">
      <c r="AA230" s="5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30"/>
      <c r="AQ230" s="30"/>
      <c r="AR230" s="30"/>
      <c r="AS230" s="38">
        <f t="shared" si="90"/>
        <v>2.874999999999996</v>
      </c>
      <c r="AT230" s="78">
        <f t="shared" si="91"/>
        <v>9.1941316138365869E-3</v>
      </c>
      <c r="AU230" s="78" t="e" cm="1">
        <f t="array" ref="AU230">_xlfn.IFS(
    FALSE, N("Check if X1 shading is ON"),
    $AU$87&lt;&gt;"x", NA(),
    FALSE, N("Check if case is 'LEFT' and x axis value less than z score"),
    AND($AF$106 = "LEFT", $AS230 &lt; IF($AJ$106="", 0, $AJ$106)), $AT230,
    FALSE, N("Check if case is 'RIGHT' and x axis value greater than z score"),
    AND($AF$106 = "RIGHT", $AS230 &gt; IF($AJ$106="", 0, $AJ$106)), $AT230,
    FALSE, N("Check if case is 'TWO' and both directions"),
    AND(
        $AF$106 = "TWO",
        OR($AS230 &lt; -ABS($AJ$106), $AS230 &gt; ABS($AJ$107))
    ), $AT230,
    FALSE, N("Default case: Return NA()"),
    TRUE, NA()
)</f>
        <v>#N/A</v>
      </c>
      <c r="AV230" s="78" cm="1">
        <f t="array" ref="AV230">_xlfn.IFS(
    FALSE, N("Check if X1 shading is ON"),
    $AU$87&lt;&gt;"x", NA(),
    FALSE, N("Check if case is 'LEFT' and x axis value less than z score"),
    AND($AF$107 = "LEFT", $AS230 &lt; IF($AJ$107="", 0, $AJ$107)), $AT230,
    FALSE, N("Check if case is 'RIGHT' and x axis value greater than z score"),
    AND($AF$107 = "RIGHT", $AS230 &gt; IF($AJ$107="", 0, $AJ$107)), $AT230,
    FALSE, N("Default case: Return NA()"),
    TRUE, NA()
)</f>
        <v>9.1941316138365869E-3</v>
      </c>
      <c r="AW230" s="78" cm="1">
        <f t="array" ref="AW230">_xlfn.IFS(
    FALSE, N("Check if X1 shading is ON"),
    $AW$87&lt;&gt;"x", NA(),
    FALSE, N("Check if case is 'LEFT' and x axis value less than z score"),
    AND($AF$110 = "LEFT", $AS230 &lt; IF($AJ$110="", 0, $AJ$110)), $AT230,
    FALSE, N("Check if case is 'RIGHT' and x axis value greater than z score"),
    AND($AF$110 = "RIGHT", $AS230 &gt; IF($AJ$110="", 0, $AJ$110)), $AT230,
    FALSE, N("Check if case is 'TWO' and both directions"),
    AND(
        $AF$110 = "TWO",
        OR($AS230 &lt; -ABS($AJ$110), $AS230 &gt; ABS($AJ$110))
    ), $AT230,
    FALSE, N("Default case: Return NA()"),
    TRUE, NA()
)</f>
        <v>9.1941316138365869E-3</v>
      </c>
      <c r="AX230" s="30"/>
      <c r="AY230" s="66">
        <v>0.49999999999999789</v>
      </c>
      <c r="AZ230" s="66">
        <v>0.32600000000000001</v>
      </c>
      <c r="BA230" s="66">
        <f t="shared" si="56"/>
        <v>0.32600000000000001</v>
      </c>
      <c r="BB230" s="66" t="str">
        <f t="shared" si="57"/>
        <v>x̅</v>
      </c>
      <c r="CZ230" s="5"/>
      <c r="DA230" s="97"/>
      <c r="DB230" s="97"/>
      <c r="DC230" s="97"/>
      <c r="DD230" s="97"/>
      <c r="DE230" s="97"/>
      <c r="DF230" s="97"/>
      <c r="DG230" s="97"/>
      <c r="DH230" s="97"/>
      <c r="DI230" s="97"/>
      <c r="DJ230" s="97"/>
      <c r="DK230" s="97"/>
      <c r="DL230" s="97"/>
      <c r="DM230" s="97"/>
      <c r="DN230" s="97"/>
      <c r="DO230" s="30"/>
      <c r="DP230" s="30"/>
      <c r="DQ230" s="30"/>
      <c r="DR230" s="38">
        <f t="shared" si="99"/>
        <v>2.8333333333333295</v>
      </c>
      <c r="DS230" s="78">
        <f t="shared" si="93"/>
        <v>1.012096976725356E-2</v>
      </c>
      <c r="DT230" s="78" t="e" cm="1">
        <f t="array" ref="DT230">_xlfn.IFS(
    FALSE, N("Check if X1 shading is ON"),
    $DT$88&lt;&gt;"x", NA(),
    FALSE, N("Check if case is 'LEFT' and x axis value less than z score"),
    AND($DE$107 = "LEFT", $DR230 &lt; IF($DI$107="", 0, $DI$107)), $DS230,
    FALSE, N("Check if case is 'RIGHT' and x axis value greater than z score"),
    AND($DE$107 = "RIGHT", $DR230 &gt; IF($DI$107="", 0, $DI$107)), $DS230,
    FALSE, N("Check if case is 'TWO' and both directions"),
    AND(
        $DE$107 = "TWO",
        OR($DR230 &lt; -ABS($DI$107), $DR230 &gt; ABS($DI$108))
    ), $DS230,
    FALSE, N("Default case: Return NA()"),
    TRUE, NA()
)</f>
        <v>#N/A</v>
      </c>
      <c r="DU230" s="78" cm="1">
        <f t="array" ref="DU230">_xlfn.IFS(
    FALSE, N("Check if X1 shading is ON"),
    $DT$88&lt;&gt;"x", NA(),
    FALSE, N("Check if case is 'LEFT' and x axis value less than z score"),
    AND($DE$108 = "LEFT", $DR230 &lt; IF($DI$108="", 0, $DI$108)), $DS230,
    FALSE, N("Check if case is 'RIGHT' and x axis value greater than z score"),
    AND($DE$108 = "RIGHT", $DR230 &gt; IF($DI$108="", 0, $DI$108)), $DS230,
    FALSE, N("Default case: Return NA()"),
    TRUE, NA()
)</f>
        <v>1.012096976725356E-2</v>
      </c>
      <c r="DV230" s="78" cm="1">
        <f t="array" ref="DV230">_xlfn.IFS(
    FALSE, N("Check if X1 shading is ON"),
    $DV$88&lt;&gt;"x", NA(),
    FALSE, N("Check if case is 'LEFT' and x axis value less than z score"),
    AND($DE$111 = "LEFT", $DR230 &lt; IF($DI$111="", 0, $DI$111)), $DS230,
    FALSE, N("Check if case is 'RIGHT' and x axis value greater than z score"),
    AND($DE$111 = "RIGHT", $DR230 &gt; IF($DI$111="", 0, $DI$111)), $DS230,
    FALSE, N("Check if case is 'TWO' and both directions"),
    AND(
        $DE$111 = "TWO",
        OR($DR230 &lt; -ABS($DI$111), $DR230 &gt; ABS($DI$111))
    ), $DS230,
    FALSE, N("Default case: Return NA()"),
    TRUE, NA()
)</f>
        <v>1.012096976725356E-2</v>
      </c>
      <c r="DW230" s="30"/>
      <c r="DX230" s="66">
        <v>0.33333333333333115</v>
      </c>
      <c r="DY230" s="66">
        <v>0.32600000000000001</v>
      </c>
      <c r="DZ230" s="66">
        <f t="shared" si="80"/>
        <v>0.32600000000000001</v>
      </c>
      <c r="EA230" s="66" t="str">
        <f t="shared" si="81"/>
        <v>x̅</v>
      </c>
    </row>
    <row r="231" spans="27:131" ht="16" x14ac:dyDescent="0.2">
      <c r="AA231" s="5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30"/>
      <c r="AQ231" s="30"/>
      <c r="AR231" s="30"/>
      <c r="AS231" s="38">
        <f t="shared" si="90"/>
        <v>2.9166666666666625</v>
      </c>
      <c r="AT231" s="78">
        <f t="shared" si="91"/>
        <v>8.3456771369636047E-3</v>
      </c>
      <c r="AU231" s="78" t="e" cm="1">
        <f t="array" ref="AU231">_xlfn.IFS(
    FALSE, N("Check if X1 shading is ON"),
    $AU$87&lt;&gt;"x", NA(),
    FALSE, N("Check if case is 'LEFT' and x axis value less than z score"),
    AND($AF$106 = "LEFT", $AS231 &lt; IF($AJ$106="", 0, $AJ$106)), $AT231,
    FALSE, N("Check if case is 'RIGHT' and x axis value greater than z score"),
    AND($AF$106 = "RIGHT", $AS231 &gt; IF($AJ$106="", 0, $AJ$106)), $AT231,
    FALSE, N("Check if case is 'TWO' and both directions"),
    AND(
        $AF$106 = "TWO",
        OR($AS231 &lt; -ABS($AJ$106), $AS231 &gt; ABS($AJ$107))
    ), $AT231,
    FALSE, N("Default case: Return NA()"),
    TRUE, NA()
)</f>
        <v>#N/A</v>
      </c>
      <c r="AV231" s="78" cm="1">
        <f t="array" ref="AV231">_xlfn.IFS(
    FALSE, N("Check if X1 shading is ON"),
    $AU$87&lt;&gt;"x", NA(),
    FALSE, N("Check if case is 'LEFT' and x axis value less than z score"),
    AND($AF$107 = "LEFT", $AS231 &lt; IF($AJ$107="", 0, $AJ$107)), $AT231,
    FALSE, N("Check if case is 'RIGHT' and x axis value greater than z score"),
    AND($AF$107 = "RIGHT", $AS231 &gt; IF($AJ$107="", 0, $AJ$107)), $AT231,
    FALSE, N("Default case: Return NA()"),
    TRUE, NA()
)</f>
        <v>8.3456771369636047E-3</v>
      </c>
      <c r="AW231" s="78" cm="1">
        <f t="array" ref="AW231">_xlfn.IFS(
    FALSE, N("Check if X1 shading is ON"),
    $AW$87&lt;&gt;"x", NA(),
    FALSE, N("Check if case is 'LEFT' and x axis value less than z score"),
    AND($AF$110 = "LEFT", $AS231 &lt; IF($AJ$110="", 0, $AJ$110)), $AT231,
    FALSE, N("Check if case is 'RIGHT' and x axis value greater than z score"),
    AND($AF$110 = "RIGHT", $AS231 &gt; IF($AJ$110="", 0, $AJ$110)), $AT231,
    FALSE, N("Check if case is 'TWO' and both directions"),
    AND(
        $AF$110 = "TWO",
        OR($AS231 &lt; -ABS($AJ$110), $AS231 &gt; ABS($AJ$110))
    ), $AT231,
    FALSE, N("Default case: Return NA()"),
    TRUE, NA()
)</f>
        <v>8.3456771369636047E-3</v>
      </c>
      <c r="AX231" s="30"/>
      <c r="AY231" s="66">
        <v>-0.33333333333333548</v>
      </c>
      <c r="AZ231" s="66">
        <v>0.35</v>
      </c>
      <c r="BA231" s="66">
        <f t="shared" si="56"/>
        <v>0.35</v>
      </c>
      <c r="BB231" s="66" t="str">
        <f t="shared" si="57"/>
        <v>x̅</v>
      </c>
      <c r="CZ231" s="5"/>
      <c r="DA231" s="97"/>
      <c r="DB231" s="97"/>
      <c r="DC231" s="97"/>
      <c r="DD231" s="97"/>
      <c r="DE231" s="97"/>
      <c r="DF231" s="97"/>
      <c r="DG231" s="97"/>
      <c r="DH231" s="97"/>
      <c r="DI231" s="97"/>
      <c r="DJ231" s="97"/>
      <c r="DK231" s="97"/>
      <c r="DL231" s="97"/>
      <c r="DM231" s="97"/>
      <c r="DN231" s="97"/>
      <c r="DO231" s="30"/>
      <c r="DP231" s="30"/>
      <c r="DQ231" s="30"/>
      <c r="DR231" s="38">
        <f t="shared" si="99"/>
        <v>2.874999999999996</v>
      </c>
      <c r="DS231" s="78">
        <f t="shared" si="93"/>
        <v>9.1941316138365869E-3</v>
      </c>
      <c r="DT231" s="78" t="e" cm="1">
        <f t="array" ref="DT231">_xlfn.IFS(
    FALSE, N("Check if X1 shading is ON"),
    $DT$88&lt;&gt;"x", NA(),
    FALSE, N("Check if case is 'LEFT' and x axis value less than z score"),
    AND($DE$107 = "LEFT", $DR231 &lt; IF($DI$107="", 0, $DI$107)), $DS231,
    FALSE, N("Check if case is 'RIGHT' and x axis value greater than z score"),
    AND($DE$107 = "RIGHT", $DR231 &gt; IF($DI$107="", 0, $DI$107)), $DS231,
    FALSE, N("Check if case is 'TWO' and both directions"),
    AND(
        $DE$107 = "TWO",
        OR($DR231 &lt; -ABS($DI$107), $DR231 &gt; ABS($DI$108))
    ), $DS231,
    FALSE, N("Default case: Return NA()"),
    TRUE, NA()
)</f>
        <v>#N/A</v>
      </c>
      <c r="DU231" s="78" cm="1">
        <f t="array" ref="DU231">_xlfn.IFS(
    FALSE, N("Check if X1 shading is ON"),
    $DT$88&lt;&gt;"x", NA(),
    FALSE, N("Check if case is 'LEFT' and x axis value less than z score"),
    AND($DE$108 = "LEFT", $DR231 &lt; IF($DI$108="", 0, $DI$108)), $DS231,
    FALSE, N("Check if case is 'RIGHT' and x axis value greater than z score"),
    AND($DE$108 = "RIGHT", $DR231 &gt; IF($DI$108="", 0, $DI$108)), $DS231,
    FALSE, N("Default case: Return NA()"),
    TRUE, NA()
)</f>
        <v>9.1941316138365869E-3</v>
      </c>
      <c r="DV231" s="78" cm="1">
        <f t="array" ref="DV231">_xlfn.IFS(
    FALSE, N("Check if X1 shading is ON"),
    $DV$88&lt;&gt;"x", NA(),
    FALSE, N("Check if case is 'LEFT' and x axis value less than z score"),
    AND($DE$111 = "LEFT", $DR231 &lt; IF($DI$111="", 0, $DI$111)), $DS231,
    FALSE, N("Check if case is 'RIGHT' and x axis value greater than z score"),
    AND($DE$111 = "RIGHT", $DR231 &gt; IF($DI$111="", 0, $DI$111)), $DS231,
    FALSE, N("Check if case is 'TWO' and both directions"),
    AND(
        $DE$111 = "TWO",
        OR($DR231 &lt; -ABS($DI$111), $DR231 &gt; ABS($DI$111))
    ), $DS231,
    FALSE, N("Default case: Return NA()"),
    TRUE, NA()
)</f>
        <v>9.1941316138365869E-3</v>
      </c>
      <c r="DW231" s="30"/>
      <c r="DX231" s="66">
        <v>0.49999999999999789</v>
      </c>
      <c r="DY231" s="66">
        <v>0.32600000000000001</v>
      </c>
      <c r="DZ231" s="66">
        <f t="shared" si="80"/>
        <v>0.32600000000000001</v>
      </c>
      <c r="EA231" s="66" t="str">
        <f t="shared" si="81"/>
        <v>x̅</v>
      </c>
    </row>
    <row r="232" spans="27:131" ht="16" x14ac:dyDescent="0.2">
      <c r="AA232" s="5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30"/>
      <c r="AQ232" s="30"/>
      <c r="AR232" s="30"/>
      <c r="AS232" s="38">
        <f t="shared" si="90"/>
        <v>2.958333333333329</v>
      </c>
      <c r="AT232" s="78">
        <f t="shared" si="91"/>
        <v>7.5697742616043654E-3</v>
      </c>
      <c r="AU232" s="78" t="e" cm="1">
        <f t="array" ref="AU232">_xlfn.IFS(
    FALSE, N("Check if X1 shading is ON"),
    $AU$87&lt;&gt;"x", NA(),
    FALSE, N("Check if case is 'LEFT' and x axis value less than z score"),
    AND($AF$106 = "LEFT", $AS232 &lt; IF($AJ$106="", 0, $AJ$106)), $AT232,
    FALSE, N("Check if case is 'RIGHT' and x axis value greater than z score"),
    AND($AF$106 = "RIGHT", $AS232 &gt; IF($AJ$106="", 0, $AJ$106)), $AT232,
    FALSE, N("Check if case is 'TWO' and both directions"),
    AND(
        $AF$106 = "TWO",
        OR($AS232 &lt; -ABS($AJ$106), $AS232 &gt; ABS($AJ$107))
    ), $AT232,
    FALSE, N("Default case: Return NA()"),
    TRUE, NA()
)</f>
        <v>#N/A</v>
      </c>
      <c r="AV232" s="78" cm="1">
        <f t="array" ref="AV232">_xlfn.IFS(
    FALSE, N("Check if X1 shading is ON"),
    $AU$87&lt;&gt;"x", NA(),
    FALSE, N("Check if case is 'LEFT' and x axis value less than z score"),
    AND($AF$107 = "LEFT", $AS232 &lt; IF($AJ$107="", 0, $AJ$107)), $AT232,
    FALSE, N("Check if case is 'RIGHT' and x axis value greater than z score"),
    AND($AF$107 = "RIGHT", $AS232 &gt; IF($AJ$107="", 0, $AJ$107)), $AT232,
    FALSE, N("Default case: Return NA()"),
    TRUE, NA()
)</f>
        <v>7.5697742616043654E-3</v>
      </c>
      <c r="AW232" s="78" cm="1">
        <f t="array" ref="AW232">_xlfn.IFS(
    FALSE, N("Check if X1 shading is ON"),
    $AW$87&lt;&gt;"x", NA(),
    FALSE, N("Check if case is 'LEFT' and x axis value less than z score"),
    AND($AF$110 = "LEFT", $AS232 &lt; IF($AJ$110="", 0, $AJ$110)), $AT232,
    FALSE, N("Check if case is 'RIGHT' and x axis value greater than z score"),
    AND($AF$110 = "RIGHT", $AS232 &gt; IF($AJ$110="", 0, $AJ$110)), $AT232,
    FALSE, N("Check if case is 'TWO' and both directions"),
    AND(
        $AF$110 = "TWO",
        OR($AS232 &lt; -ABS($AJ$110), $AS232 &gt; ABS($AJ$110))
    ), $AT232,
    FALSE, N("Default case: Return NA()"),
    TRUE, NA()
)</f>
        <v>7.5697742616043654E-3</v>
      </c>
      <c r="AX232" s="30"/>
      <c r="AY232" s="66">
        <v>-0.16666666666666879</v>
      </c>
      <c r="AZ232" s="66">
        <v>0.35</v>
      </c>
      <c r="BA232" s="66">
        <f t="shared" si="56"/>
        <v>0.35</v>
      </c>
      <c r="BB232" s="66" t="str">
        <f t="shared" si="57"/>
        <v>x̅</v>
      </c>
      <c r="CZ232" s="5"/>
      <c r="DA232" s="97"/>
      <c r="DB232" s="97"/>
      <c r="DC232" s="97"/>
      <c r="DD232" s="97"/>
      <c r="DE232" s="97"/>
      <c r="DF232" s="97"/>
      <c r="DG232" s="97"/>
      <c r="DH232" s="97"/>
      <c r="DI232" s="97"/>
      <c r="DJ232" s="97"/>
      <c r="DK232" s="97"/>
      <c r="DL232" s="97"/>
      <c r="DM232" s="97"/>
      <c r="DN232" s="97"/>
      <c r="DO232" s="30"/>
      <c r="DP232" s="30"/>
      <c r="DQ232" s="30"/>
      <c r="DR232" s="38">
        <f t="shared" si="99"/>
        <v>2.9166666666666625</v>
      </c>
      <c r="DS232" s="78">
        <f t="shared" si="93"/>
        <v>8.3456771369636047E-3</v>
      </c>
      <c r="DT232" s="78" t="e" cm="1">
        <f t="array" ref="DT232">_xlfn.IFS(
    FALSE, N("Check if X1 shading is ON"),
    $DT$88&lt;&gt;"x", NA(),
    FALSE, N("Check if case is 'LEFT' and x axis value less than z score"),
    AND($DE$107 = "LEFT", $DR232 &lt; IF($DI$107="", 0, $DI$107)), $DS232,
    FALSE, N("Check if case is 'RIGHT' and x axis value greater than z score"),
    AND($DE$107 = "RIGHT", $DR232 &gt; IF($DI$107="", 0, $DI$107)), $DS232,
    FALSE, N("Check if case is 'TWO' and both directions"),
    AND(
        $DE$107 = "TWO",
        OR($DR232 &lt; -ABS($DI$107), $DR232 &gt; ABS($DI$108))
    ), $DS232,
    FALSE, N("Default case: Return NA()"),
    TRUE, NA()
)</f>
        <v>#N/A</v>
      </c>
      <c r="DU232" s="78" cm="1">
        <f t="array" ref="DU232">_xlfn.IFS(
    FALSE, N("Check if X1 shading is ON"),
    $DT$88&lt;&gt;"x", NA(),
    FALSE, N("Check if case is 'LEFT' and x axis value less than z score"),
    AND($DE$108 = "LEFT", $DR232 &lt; IF($DI$108="", 0, $DI$108)), $DS232,
    FALSE, N("Check if case is 'RIGHT' and x axis value greater than z score"),
    AND($DE$108 = "RIGHT", $DR232 &gt; IF($DI$108="", 0, $DI$108)), $DS232,
    FALSE, N("Default case: Return NA()"),
    TRUE, NA()
)</f>
        <v>8.3456771369636047E-3</v>
      </c>
      <c r="DV232" s="78" cm="1">
        <f t="array" ref="DV232">_xlfn.IFS(
    FALSE, N("Check if X1 shading is ON"),
    $DV$88&lt;&gt;"x", NA(),
    FALSE, N("Check if case is 'LEFT' and x axis value less than z score"),
    AND($DE$111 = "LEFT", $DR232 &lt; IF($DI$111="", 0, $DI$111)), $DS232,
    FALSE, N("Check if case is 'RIGHT' and x axis value greater than z score"),
    AND($DE$111 = "RIGHT", $DR232 &gt; IF($DI$111="", 0, $DI$111)), $DS232,
    FALSE, N("Check if case is 'TWO' and both directions"),
    AND(
        $DE$111 = "TWO",
        OR($DR232 &lt; -ABS($DI$111), $DR232 &gt; ABS($DI$111))
    ), $DS232,
    FALSE, N("Default case: Return NA()"),
    TRUE, NA()
)</f>
        <v>8.3456771369636047E-3</v>
      </c>
      <c r="DW232" s="30"/>
      <c r="DX232" s="66">
        <v>-0.33333333333333548</v>
      </c>
      <c r="DY232" s="66">
        <v>0.35</v>
      </c>
      <c r="DZ232" s="66">
        <f t="shared" si="80"/>
        <v>0.35</v>
      </c>
      <c r="EA232" s="66" t="str">
        <f t="shared" si="81"/>
        <v>x̅</v>
      </c>
    </row>
    <row r="233" spans="27:131" ht="16" x14ac:dyDescent="0.2">
      <c r="AA233" s="5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30"/>
      <c r="AQ233" s="30"/>
      <c r="AR233" s="30"/>
      <c r="AS233" s="38">
        <f t="shared" si="90"/>
        <v>2.9999999999999956</v>
      </c>
      <c r="AT233" s="78">
        <f t="shared" si="91"/>
        <v>6.8609287304042203E-3</v>
      </c>
      <c r="AU233" s="78" t="e" cm="1">
        <f t="array" ref="AU233">_xlfn.IFS(
    FALSE, N("Check if X1 shading is ON"),
    $AU$87&lt;&gt;"x", NA(),
    FALSE, N("Check if case is 'LEFT' and x axis value less than z score"),
    AND($AF$106 = "LEFT", $AS233 &lt; IF($AJ$106="", 0, $AJ$106)), $AT233,
    FALSE, N("Check if case is 'RIGHT' and x axis value greater than z score"),
    AND($AF$106 = "RIGHT", $AS233 &gt; IF($AJ$106="", 0, $AJ$106)), $AT233,
    FALSE, N("Check if case is 'TWO' and both directions"),
    AND(
        $AF$106 = "TWO",
        OR($AS233 &lt; -ABS($AJ$106), $AS233 &gt; ABS($AJ$107))
    ), $AT233,
    FALSE, N("Default case: Return NA()"),
    TRUE, NA()
)</f>
        <v>#N/A</v>
      </c>
      <c r="AV233" s="78" cm="1">
        <f t="array" ref="AV233">_xlfn.IFS(
    FALSE, N("Check if X1 shading is ON"),
    $AU$87&lt;&gt;"x", NA(),
    FALSE, N("Check if case is 'LEFT' and x axis value less than z score"),
    AND($AF$107 = "LEFT", $AS233 &lt; IF($AJ$107="", 0, $AJ$107)), $AT233,
    FALSE, N("Check if case is 'RIGHT' and x axis value greater than z score"),
    AND($AF$107 = "RIGHT", $AS233 &gt; IF($AJ$107="", 0, $AJ$107)), $AT233,
    FALSE, N("Default case: Return NA()"),
    TRUE, NA()
)</f>
        <v>6.8609287304042203E-3</v>
      </c>
      <c r="AW233" s="78" cm="1">
        <f t="array" ref="AW233">_xlfn.IFS(
    FALSE, N("Check if X1 shading is ON"),
    $AW$87&lt;&gt;"x", NA(),
    FALSE, N("Check if case is 'LEFT' and x axis value less than z score"),
    AND($AF$110 = "LEFT", $AS233 &lt; IF($AJ$110="", 0, $AJ$110)), $AT233,
    FALSE, N("Check if case is 'RIGHT' and x axis value greater than z score"),
    AND($AF$110 = "RIGHT", $AS233 &gt; IF($AJ$110="", 0, $AJ$110)), $AT233,
    FALSE, N("Check if case is 'TWO' and both directions"),
    AND(
        $AF$110 = "TWO",
        OR($AS233 &lt; -ABS($AJ$110), $AS233 &gt; ABS($AJ$110))
    ), $AT233,
    FALSE, N("Default case: Return NA()"),
    TRUE, NA()
)</f>
        <v>6.8609287304042203E-3</v>
      </c>
      <c r="AX233" s="30"/>
      <c r="AY233" s="66">
        <v>0.16666666666666449</v>
      </c>
      <c r="AZ233" s="66">
        <v>0.35</v>
      </c>
      <c r="BA233" s="66">
        <f t="shared" si="56"/>
        <v>0.35</v>
      </c>
      <c r="BB233" s="66" t="str">
        <f t="shared" si="57"/>
        <v>x̅</v>
      </c>
      <c r="CZ233" s="5"/>
      <c r="DA233" s="97"/>
      <c r="DB233" s="97"/>
      <c r="DC233" s="97"/>
      <c r="DD233" s="97"/>
      <c r="DE233" s="97"/>
      <c r="DF233" s="97"/>
      <c r="DG233" s="97"/>
      <c r="DH233" s="97"/>
      <c r="DI233" s="97"/>
      <c r="DJ233" s="97"/>
      <c r="DK233" s="97"/>
      <c r="DL233" s="97"/>
      <c r="DM233" s="97"/>
      <c r="DN233" s="97"/>
      <c r="DO233" s="30"/>
      <c r="DP233" s="30"/>
      <c r="DQ233" s="30"/>
      <c r="DR233" s="38">
        <f t="shared" si="99"/>
        <v>2.958333333333329</v>
      </c>
      <c r="DS233" s="78">
        <f t="shared" si="93"/>
        <v>7.5697742616043654E-3</v>
      </c>
      <c r="DT233" s="78" t="e" cm="1">
        <f t="array" ref="DT233">_xlfn.IFS(
    FALSE, N("Check if X1 shading is ON"),
    $DT$88&lt;&gt;"x", NA(),
    FALSE, N("Check if case is 'LEFT' and x axis value less than z score"),
    AND($DE$107 = "LEFT", $DR233 &lt; IF($DI$107="", 0, $DI$107)), $DS233,
    FALSE, N("Check if case is 'RIGHT' and x axis value greater than z score"),
    AND($DE$107 = "RIGHT", $DR233 &gt; IF($DI$107="", 0, $DI$107)), $DS233,
    FALSE, N("Check if case is 'TWO' and both directions"),
    AND(
        $DE$107 = "TWO",
        OR($DR233 &lt; -ABS($DI$107), $DR233 &gt; ABS($DI$108))
    ), $DS233,
    FALSE, N("Default case: Return NA()"),
    TRUE, NA()
)</f>
        <v>#N/A</v>
      </c>
      <c r="DU233" s="78" cm="1">
        <f t="array" ref="DU233">_xlfn.IFS(
    FALSE, N("Check if X1 shading is ON"),
    $DT$88&lt;&gt;"x", NA(),
    FALSE, N("Check if case is 'LEFT' and x axis value less than z score"),
    AND($DE$108 = "LEFT", $DR233 &lt; IF($DI$108="", 0, $DI$108)), $DS233,
    FALSE, N("Check if case is 'RIGHT' and x axis value greater than z score"),
    AND($DE$108 = "RIGHT", $DR233 &gt; IF($DI$108="", 0, $DI$108)), $DS233,
    FALSE, N("Default case: Return NA()"),
    TRUE, NA()
)</f>
        <v>7.5697742616043654E-3</v>
      </c>
      <c r="DV233" s="78" cm="1">
        <f t="array" ref="DV233">_xlfn.IFS(
    FALSE, N("Check if X1 shading is ON"),
    $DV$88&lt;&gt;"x", NA(),
    FALSE, N("Check if case is 'LEFT' and x axis value less than z score"),
    AND($DE$111 = "LEFT", $DR233 &lt; IF($DI$111="", 0, $DI$111)), $DS233,
    FALSE, N("Check if case is 'RIGHT' and x axis value greater than z score"),
    AND($DE$111 = "RIGHT", $DR233 &gt; IF($DI$111="", 0, $DI$111)), $DS233,
    FALSE, N("Check if case is 'TWO' and both directions"),
    AND(
        $DE$111 = "TWO",
        OR($DR233 &lt; -ABS($DI$111), $DR233 &gt; ABS($DI$111))
    ), $DS233,
    FALSE, N("Default case: Return NA()"),
    TRUE, NA()
)</f>
        <v>7.5697742616043654E-3</v>
      </c>
      <c r="DW233" s="30"/>
      <c r="DX233" s="66">
        <v>-0.16666666666666879</v>
      </c>
      <c r="DY233" s="66">
        <v>0.35</v>
      </c>
      <c r="DZ233" s="66">
        <f t="shared" si="80"/>
        <v>0.35</v>
      </c>
      <c r="EA233" s="66" t="str">
        <f t="shared" si="81"/>
        <v>x̅</v>
      </c>
    </row>
    <row r="234" spans="27:131" ht="16" x14ac:dyDescent="0.2">
      <c r="AA234" s="5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30"/>
      <c r="AQ234" s="30"/>
      <c r="AR234" s="30"/>
      <c r="AS234" s="30"/>
      <c r="AT234" s="30"/>
      <c r="AU234" s="26"/>
      <c r="AV234" s="26"/>
      <c r="AW234" s="26"/>
      <c r="AX234" s="30"/>
      <c r="AY234" s="66">
        <v>0.33333333333333115</v>
      </c>
      <c r="AZ234" s="66">
        <v>0.35</v>
      </c>
      <c r="BA234" s="66">
        <f t="shared" si="56"/>
        <v>0.35</v>
      </c>
      <c r="BB234" s="66" t="str">
        <f t="shared" si="57"/>
        <v>x̅</v>
      </c>
      <c r="CZ234" s="5"/>
      <c r="DA234" s="97"/>
      <c r="DB234" s="97"/>
      <c r="DC234" s="97"/>
      <c r="DD234" s="97"/>
      <c r="DE234" s="97"/>
      <c r="DF234" s="97"/>
      <c r="DG234" s="97"/>
      <c r="DH234" s="97"/>
      <c r="DI234" s="97"/>
      <c r="DJ234" s="97"/>
      <c r="DK234" s="97"/>
      <c r="DL234" s="97"/>
      <c r="DM234" s="97"/>
      <c r="DN234" s="97"/>
      <c r="DO234" s="30"/>
      <c r="DP234" s="30"/>
      <c r="DQ234" s="30"/>
      <c r="DR234" s="38">
        <f t="shared" si="99"/>
        <v>2.9999999999999956</v>
      </c>
      <c r="DS234" s="78">
        <f t="shared" si="93"/>
        <v>6.8609287304042203E-3</v>
      </c>
      <c r="DT234" s="78" t="e" cm="1">
        <f t="array" ref="DT234">_xlfn.IFS(
    FALSE, N("Check if X1 shading is ON"),
    $DT$88&lt;&gt;"x", NA(),
    FALSE, N("Check if case is 'LEFT' and x axis value less than z score"),
    AND($DE$107 = "LEFT", $DR234 &lt; IF($DI$107="", 0, $DI$107)), $DS234,
    FALSE, N("Check if case is 'RIGHT' and x axis value greater than z score"),
    AND($DE$107 = "RIGHT", $DR234 &gt; IF($DI$107="", 0, $DI$107)), $DS234,
    FALSE, N("Check if case is 'TWO' and both directions"),
    AND(
        $DE$107 = "TWO",
        OR($DR234 &lt; -ABS($DI$107), $DR234 &gt; ABS($DI$108))
    ), $DS234,
    FALSE, N("Default case: Return NA()"),
    TRUE, NA()
)</f>
        <v>#N/A</v>
      </c>
      <c r="DU234" s="78" cm="1">
        <f t="array" ref="DU234">_xlfn.IFS(
    FALSE, N("Check if X1 shading is ON"),
    $DT$88&lt;&gt;"x", NA(),
    FALSE, N("Check if case is 'LEFT' and x axis value less than z score"),
    AND($DE$108 = "LEFT", $DR234 &lt; IF($DI$108="", 0, $DI$108)), $DS234,
    FALSE, N("Check if case is 'RIGHT' and x axis value greater than z score"),
    AND($DE$108 = "RIGHT", $DR234 &gt; IF($DI$108="", 0, $DI$108)), $DS234,
    FALSE, N("Default case: Return NA()"),
    TRUE, NA()
)</f>
        <v>6.8609287304042203E-3</v>
      </c>
      <c r="DV234" s="78" cm="1">
        <f t="array" ref="DV234">_xlfn.IFS(
    FALSE, N("Check if X1 shading is ON"),
    $DV$88&lt;&gt;"x", NA(),
    FALSE, N("Check if case is 'LEFT' and x axis value less than z score"),
    AND($DE$111 = "LEFT", $DR234 &lt; IF($DI$111="", 0, $DI$111)), $DS234,
    FALSE, N("Check if case is 'RIGHT' and x axis value greater than z score"),
    AND($DE$111 = "RIGHT", $DR234 &gt; IF($DI$111="", 0, $DI$111)), $DS234,
    FALSE, N("Check if case is 'TWO' and both directions"),
    AND(
        $DE$111 = "TWO",
        OR($DR234 &lt; -ABS($DI$111), $DR234 &gt; ABS($DI$111))
    ), $DS234,
    FALSE, N("Default case: Return NA()"),
    TRUE, NA()
)</f>
        <v>6.8609287304042203E-3</v>
      </c>
      <c r="DW234" s="30"/>
      <c r="DX234" s="66">
        <v>0.16666666666666449</v>
      </c>
      <c r="DY234" s="66">
        <v>0.35</v>
      </c>
      <c r="DZ234" s="66">
        <f t="shared" si="80"/>
        <v>0.35</v>
      </c>
      <c r="EA234" s="66" t="str">
        <f t="shared" si="81"/>
        <v>x̅</v>
      </c>
    </row>
    <row r="235" spans="27:131" ht="16" x14ac:dyDescent="0.2">
      <c r="AA235" s="5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30"/>
      <c r="AQ235" s="30"/>
      <c r="AR235" s="30"/>
      <c r="AS235" s="30"/>
      <c r="AT235" s="30"/>
      <c r="AU235" s="26"/>
      <c r="AV235" s="26"/>
      <c r="AW235" s="26"/>
      <c r="AX235" s="30"/>
      <c r="AY235" s="66">
        <v>-0.16666666666666879</v>
      </c>
      <c r="AZ235" s="66">
        <v>0.374</v>
      </c>
      <c r="BA235" s="66">
        <f t="shared" si="56"/>
        <v>0.374</v>
      </c>
      <c r="BB235" s="66" t="str">
        <f t="shared" si="57"/>
        <v>x̅</v>
      </c>
      <c r="CZ235" s="5"/>
      <c r="DA235" s="97"/>
      <c r="DB235" s="97"/>
      <c r="DC235" s="97"/>
      <c r="DD235" s="97"/>
      <c r="DE235" s="97"/>
      <c r="DF235" s="97"/>
      <c r="DG235" s="97"/>
      <c r="DH235" s="97"/>
      <c r="DI235" s="97"/>
      <c r="DJ235" s="97"/>
      <c r="DK235" s="97"/>
      <c r="DL235" s="97"/>
      <c r="DM235" s="97"/>
      <c r="DN235" s="97"/>
      <c r="DO235" s="30"/>
      <c r="DP235" s="30"/>
      <c r="DQ235" s="30"/>
      <c r="DR235" s="30"/>
      <c r="DS235" s="30"/>
      <c r="DT235" s="26"/>
      <c r="DU235" s="26"/>
      <c r="DV235" s="26"/>
      <c r="DW235" s="30"/>
      <c r="DX235" s="66">
        <v>0.33333333333333115</v>
      </c>
      <c r="DY235" s="66">
        <v>0.35</v>
      </c>
      <c r="DZ235" s="66">
        <f t="shared" si="80"/>
        <v>0.35</v>
      </c>
      <c r="EA235" s="66" t="str">
        <f t="shared" si="81"/>
        <v>x̅</v>
      </c>
    </row>
    <row r="236" spans="27:131" ht="16" x14ac:dyDescent="0.2">
      <c r="AA236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30"/>
      <c r="AQ236" s="97"/>
      <c r="AR236" s="97"/>
      <c r="AS236" s="97"/>
      <c r="AT236" s="97"/>
      <c r="AU236" s="100"/>
      <c r="AV236" s="100"/>
      <c r="AW236" s="100"/>
      <c r="AX236" s="97"/>
      <c r="AY236" s="66">
        <v>0.16666666666666449</v>
      </c>
      <c r="AZ236" s="66">
        <v>0.374</v>
      </c>
      <c r="BA236" s="66">
        <f t="shared" ref="BA236" si="100">IF($BA$41="x",AZ236,NA())</f>
        <v>0.374</v>
      </c>
      <c r="BB236" s="66" t="str">
        <f t="shared" ref="BB236" si="101">IF($AI$105="","",$AI$105)</f>
        <v>x̅</v>
      </c>
      <c r="CZ236" s="5"/>
      <c r="DA236" s="97"/>
      <c r="DB236" s="97"/>
      <c r="DC236" s="97"/>
      <c r="DD236" s="97"/>
      <c r="DE236" s="97"/>
      <c r="DF236" s="97"/>
      <c r="DG236" s="97"/>
      <c r="DH236" s="97"/>
      <c r="DI236" s="97"/>
      <c r="DJ236" s="97"/>
      <c r="DK236" s="97"/>
      <c r="DL236" s="97"/>
      <c r="DM236" s="97"/>
      <c r="DN236" s="97"/>
      <c r="DO236" s="30"/>
      <c r="DP236" s="30"/>
      <c r="DQ236" s="30"/>
      <c r="DR236" s="30"/>
      <c r="DS236" s="30"/>
      <c r="DT236" s="26"/>
      <c r="DU236" s="26"/>
      <c r="DV236" s="26"/>
      <c r="DW236" s="30"/>
      <c r="DX236" s="66">
        <v>-0.16666666666666879</v>
      </c>
      <c r="DY236" s="66">
        <v>0.374</v>
      </c>
      <c r="DZ236" s="66">
        <f t="shared" ref="DZ236:DZ237" si="102">IF($DZ$42="x",DY236,NA())</f>
        <v>0.374</v>
      </c>
      <c r="EA236" s="66" t="str">
        <f t="shared" si="81"/>
        <v>x̅</v>
      </c>
    </row>
    <row r="237" spans="27:131" ht="16" x14ac:dyDescent="0.2">
      <c r="AA23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/>
      <c r="AN237"/>
      <c r="AO237"/>
      <c r="AP237"/>
      <c r="AQ237"/>
      <c r="AR237"/>
      <c r="AS237"/>
      <c r="AT237"/>
      <c r="AU237" s="2"/>
      <c r="AV237" s="2"/>
      <c r="AW237" s="2"/>
      <c r="AX237"/>
      <c r="AY237"/>
      <c r="AZ237"/>
      <c r="BA237"/>
      <c r="DA237" s="97"/>
      <c r="DB237" s="97"/>
      <c r="DC237" s="97"/>
      <c r="DD237" s="97"/>
      <c r="DE237" s="97"/>
      <c r="DF237" s="97"/>
      <c r="DG237" s="97"/>
      <c r="DH237" s="97"/>
      <c r="DI237" s="97"/>
      <c r="DJ237" s="97"/>
      <c r="DK237" s="97"/>
      <c r="DL237" s="97"/>
      <c r="DM237" s="97"/>
      <c r="DN237" s="97"/>
      <c r="DO237" s="30"/>
      <c r="DP237" s="97"/>
      <c r="DQ237" s="97"/>
      <c r="DR237" s="97"/>
      <c r="DS237" s="97"/>
      <c r="DT237" s="100"/>
      <c r="DU237" s="100"/>
      <c r="DV237" s="100"/>
      <c r="DW237" s="97"/>
      <c r="DX237" s="66">
        <v>0.16666666666666449</v>
      </c>
      <c r="DY237" s="66">
        <v>0.374</v>
      </c>
      <c r="DZ237" s="66">
        <f t="shared" si="102"/>
        <v>0.374</v>
      </c>
      <c r="EA237" s="66" t="str">
        <f t="shared" si="81"/>
        <v>x̅</v>
      </c>
    </row>
    <row r="238" spans="27:131" x14ac:dyDescent="0.2"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 s="2"/>
      <c r="AU238" s="2"/>
      <c r="AV238" s="2"/>
      <c r="AW238"/>
      <c r="AX238"/>
      <c r="AY238"/>
      <c r="AZ238"/>
      <c r="BA238"/>
      <c r="DA238" s="97"/>
      <c r="DB238" s="97"/>
      <c r="DC238" s="97"/>
      <c r="DD238" s="97"/>
      <c r="DE238" s="97"/>
      <c r="DF238" s="97"/>
      <c r="DG238" s="97"/>
      <c r="DH238" s="97"/>
      <c r="DI238" s="97"/>
      <c r="DJ238" s="97"/>
      <c r="DK238" s="97"/>
      <c r="DT238" s="2"/>
      <c r="DU238" s="2"/>
      <c r="DV238" s="2"/>
    </row>
    <row r="239" spans="27:131" x14ac:dyDescent="0.2">
      <c r="AT239" s="9"/>
      <c r="AW239" s="7"/>
      <c r="BB239" s="9"/>
      <c r="BC239" s="9"/>
      <c r="DS239" s="2"/>
      <c r="DT239" s="2"/>
      <c r="DU239" s="2"/>
    </row>
    <row r="240" spans="27:131" ht="16" x14ac:dyDescent="0.2">
      <c r="AA240" s="5"/>
      <c r="AB240" s="5"/>
      <c r="AC240" s="5"/>
      <c r="AD240" s="5"/>
      <c r="AE240" s="5"/>
      <c r="AF240" s="6"/>
      <c r="AG240" s="6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6"/>
      <c r="AV240" s="6"/>
      <c r="AW240" s="6"/>
      <c r="AX240" s="5"/>
      <c r="AY240" s="8"/>
      <c r="AZ240" s="8"/>
      <c r="BA240" s="74" t="str">
        <f>AN294</f>
        <v>x</v>
      </c>
      <c r="BB240" s="8"/>
      <c r="BC240" s="5"/>
      <c r="CZ240" s="9"/>
      <c r="DA240" s="9"/>
      <c r="DB240" s="9"/>
      <c r="DC240" s="9"/>
      <c r="DD240" s="9"/>
      <c r="DE240" s="9"/>
      <c r="DF240" s="9"/>
      <c r="DG240" s="9"/>
      <c r="DH240" s="9"/>
      <c r="DI240" s="9"/>
      <c r="DJ240" s="9"/>
      <c r="DK240" s="9"/>
      <c r="DL240" s="9"/>
      <c r="DM240" s="9"/>
      <c r="DN240" s="9"/>
      <c r="DO240" s="9"/>
      <c r="DP240" s="9"/>
      <c r="DQ240" s="9"/>
      <c r="DR240" s="9"/>
      <c r="DS240" s="9"/>
      <c r="DT240" s="7"/>
      <c r="DU240" s="7"/>
      <c r="DV240" s="7"/>
      <c r="DW240" s="9"/>
      <c r="DX240" s="9"/>
      <c r="DY240" s="9"/>
      <c r="DZ240" s="9"/>
      <c r="EA240" s="9"/>
    </row>
    <row r="241" spans="27:131" ht="16" x14ac:dyDescent="0.2">
      <c r="AA241" s="5"/>
      <c r="AB241" s="5"/>
      <c r="AC241" s="5"/>
      <c r="AD241" s="5"/>
      <c r="AE241" s="5"/>
      <c r="AF241" s="6"/>
      <c r="AG241" s="6"/>
      <c r="AH241" s="5"/>
      <c r="AI241" s="5"/>
      <c r="AO241" s="5"/>
      <c r="AP241" s="5"/>
      <c r="AQ241" s="5"/>
      <c r="AR241" s="5"/>
      <c r="AS241" s="10"/>
      <c r="AT241" s="5"/>
      <c r="AU241" s="6"/>
      <c r="AV241" s="6"/>
      <c r="AW241" s="6"/>
      <c r="AX241" s="5"/>
      <c r="AY241" s="66" t="s">
        <v>10</v>
      </c>
      <c r="AZ241" s="66" t="s">
        <v>11</v>
      </c>
      <c r="BA241" s="66" t="s">
        <v>69</v>
      </c>
      <c r="BB241" s="66" t="s">
        <v>12</v>
      </c>
      <c r="BC241" s="5"/>
      <c r="CZ241" s="5"/>
      <c r="DA241" s="5"/>
      <c r="DB241" s="5"/>
      <c r="DC241" s="5"/>
      <c r="DD241" s="5"/>
      <c r="DE241" s="6"/>
      <c r="DF241" s="6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6"/>
      <c r="DU241" s="6"/>
      <c r="DV241" s="6"/>
      <c r="DW241" s="5"/>
      <c r="DX241" s="8"/>
      <c r="DY241" s="8"/>
      <c r="DZ241" s="74" t="str">
        <f>DM295</f>
        <v>x</v>
      </c>
      <c r="EA241" s="8"/>
    </row>
    <row r="242" spans="27:131" ht="16" x14ac:dyDescent="0.2">
      <c r="AA242" s="5"/>
      <c r="AB242" s="5"/>
      <c r="AC242" s="5"/>
      <c r="AD242" s="5"/>
      <c r="AE242" s="5"/>
      <c r="AF242" s="6"/>
      <c r="AG242" s="6"/>
      <c r="AH242" s="5"/>
      <c r="AI242" s="5"/>
      <c r="AN242" s="5"/>
      <c r="AO242" s="5"/>
      <c r="AP242" s="5"/>
      <c r="AQ242" s="5"/>
      <c r="AR242" s="5"/>
      <c r="AS242" s="10"/>
      <c r="AT242" s="5"/>
      <c r="AU242" s="6"/>
      <c r="AV242" s="6"/>
      <c r="AW242" s="6"/>
      <c r="AX242" s="5"/>
      <c r="AY242" s="66">
        <v>-2.3333333333333357</v>
      </c>
      <c r="AZ242" s="66">
        <v>1.4E-2</v>
      </c>
      <c r="BA242" s="66">
        <f t="shared" ref="BA242:BA273" si="103">IF($BA$240="x",AZ242,NA())</f>
        <v>1.4E-2</v>
      </c>
      <c r="BB242" s="66" t="str">
        <f t="shared" ref="BB242:BB273" si="104">IF($AI$304="","",$AI$304)</f>
        <v>x̅</v>
      </c>
      <c r="BC242" s="5"/>
      <c r="CZ242" s="5"/>
      <c r="DA242" s="5"/>
      <c r="DB242" s="5"/>
      <c r="DC242" s="5"/>
      <c r="DD242" s="5"/>
      <c r="DE242" s="6"/>
      <c r="DF242" s="6"/>
      <c r="DG242" s="5"/>
      <c r="DH242" s="5"/>
      <c r="DI242" s="9"/>
      <c r="DJ242" s="9"/>
      <c r="DK242" s="9"/>
      <c r="DL242" s="9"/>
      <c r="DM242" s="9"/>
      <c r="DN242" s="5"/>
      <c r="DO242" s="5"/>
      <c r="DP242" s="5"/>
      <c r="DQ242" s="5"/>
      <c r="DR242" s="10"/>
      <c r="DS242" s="5"/>
      <c r="DT242" s="6"/>
      <c r="DU242" s="6"/>
      <c r="DV242" s="6"/>
      <c r="DW242" s="5"/>
      <c r="DX242" s="66" t="s">
        <v>10</v>
      </c>
      <c r="DY242" s="66" t="s">
        <v>11</v>
      </c>
      <c r="DZ242" s="66" t="s">
        <v>69</v>
      </c>
      <c r="EA242" s="66" t="s">
        <v>12</v>
      </c>
    </row>
    <row r="243" spans="27:131" ht="16" x14ac:dyDescent="0.2"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N243" s="5"/>
      <c r="AO243" s="5"/>
      <c r="AP243" s="5"/>
      <c r="AQ243" s="5"/>
      <c r="AR243" s="5"/>
      <c r="AS243" s="5"/>
      <c r="AT243" s="5"/>
      <c r="AU243" s="6"/>
      <c r="AV243" s="6"/>
      <c r="AW243" s="6"/>
      <c r="AX243" s="5"/>
      <c r="AY243" s="66">
        <v>-2.1666666666666696</v>
      </c>
      <c r="AZ243" s="66">
        <v>1.4E-2</v>
      </c>
      <c r="BA243" s="66">
        <f t="shared" si="103"/>
        <v>1.4E-2</v>
      </c>
      <c r="BB243" s="66" t="str">
        <f t="shared" si="104"/>
        <v>x̅</v>
      </c>
      <c r="BC243" s="5"/>
      <c r="CZ243" s="5"/>
      <c r="DA243" s="5"/>
      <c r="DB243" s="5"/>
      <c r="DC243" s="5"/>
      <c r="DD243" s="5"/>
      <c r="DE243" s="6"/>
      <c r="DF243" s="6"/>
      <c r="DG243" s="5"/>
      <c r="DH243" s="5"/>
      <c r="DI243" s="9"/>
      <c r="DJ243" s="9"/>
      <c r="DK243" s="9"/>
      <c r="DL243" s="9"/>
      <c r="DM243" s="5"/>
      <c r="DN243" s="5"/>
      <c r="DO243" s="5"/>
      <c r="DP243" s="5"/>
      <c r="DQ243" s="5"/>
      <c r="DR243" s="10"/>
      <c r="DS243" s="5"/>
      <c r="DT243" s="6"/>
      <c r="DU243" s="6"/>
      <c r="DV243" s="6"/>
      <c r="DW243" s="5"/>
      <c r="DX243" s="66">
        <v>-2.3333333333333357</v>
      </c>
      <c r="DY243" s="66">
        <v>1.4E-2</v>
      </c>
      <c r="DZ243" s="66">
        <f t="shared" ref="DZ243:DZ274" si="105">IF($DZ$241="x",DY243,NA())</f>
        <v>1.4E-2</v>
      </c>
      <c r="EA243" s="66" t="str">
        <f t="shared" ref="EA243:EA274" si="106">IF($DH$305="","",$DH$305)</f>
        <v>x̅</v>
      </c>
    </row>
    <row r="244" spans="27:131" ht="16" x14ac:dyDescent="0.2"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N244" s="5"/>
      <c r="AO244" s="5"/>
      <c r="AP244" s="5"/>
      <c r="AQ244" s="5"/>
      <c r="AR244" s="5"/>
      <c r="AS244" s="5"/>
      <c r="AT244" s="5"/>
      <c r="AU244" s="6"/>
      <c r="AV244" s="6"/>
      <c r="AW244" s="6"/>
      <c r="AX244" s="5"/>
      <c r="AY244" s="66">
        <v>-1.8333333333333366</v>
      </c>
      <c r="AZ244" s="66">
        <v>1.4E-2</v>
      </c>
      <c r="BA244" s="66">
        <f t="shared" si="103"/>
        <v>1.4E-2</v>
      </c>
      <c r="BB244" s="66" t="str">
        <f t="shared" si="104"/>
        <v>x̅</v>
      </c>
      <c r="BC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9"/>
      <c r="DL244" s="9"/>
      <c r="DM244" s="5"/>
      <c r="DN244" s="5"/>
      <c r="DO244" s="5"/>
      <c r="DP244" s="5"/>
      <c r="DQ244" s="5"/>
      <c r="DR244" s="5"/>
      <c r="DS244" s="5"/>
      <c r="DT244" s="6"/>
      <c r="DU244" s="6"/>
      <c r="DV244" s="6"/>
      <c r="DW244" s="5"/>
      <c r="DX244" s="66">
        <v>-2.1666666666666696</v>
      </c>
      <c r="DY244" s="66">
        <v>1.4E-2</v>
      </c>
      <c r="DZ244" s="66">
        <f t="shared" si="105"/>
        <v>1.4E-2</v>
      </c>
      <c r="EA244" s="66" t="str">
        <f t="shared" si="106"/>
        <v>x̅</v>
      </c>
    </row>
    <row r="245" spans="27:131" ht="16" x14ac:dyDescent="0.2"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N245" s="5"/>
      <c r="AO245" s="5"/>
      <c r="AP245" s="5"/>
      <c r="AQ245" s="5"/>
      <c r="AR245" s="5"/>
      <c r="AS245" s="10"/>
      <c r="AT245" s="5"/>
      <c r="AU245" s="6"/>
      <c r="AV245" s="6"/>
      <c r="AW245" s="6"/>
      <c r="AX245" s="5"/>
      <c r="AY245" s="66">
        <v>-1.6666666666666696</v>
      </c>
      <c r="AZ245" s="66">
        <v>1.4E-2</v>
      </c>
      <c r="BA245" s="66">
        <f t="shared" si="103"/>
        <v>1.4E-2</v>
      </c>
      <c r="BB245" s="66" t="str">
        <f t="shared" si="104"/>
        <v>x̅</v>
      </c>
      <c r="BC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9"/>
      <c r="DL245" s="9"/>
      <c r="DM245" s="5"/>
      <c r="DN245" s="5"/>
      <c r="DO245" s="5"/>
      <c r="DP245" s="5"/>
      <c r="DQ245" s="5"/>
      <c r="DR245" s="5"/>
      <c r="DS245" s="5"/>
      <c r="DT245" s="6"/>
      <c r="DU245" s="6"/>
      <c r="DV245" s="6"/>
      <c r="DW245" s="5"/>
      <c r="DX245" s="66">
        <v>-1.8333333333333366</v>
      </c>
      <c r="DY245" s="66">
        <v>1.4E-2</v>
      </c>
      <c r="DZ245" s="66">
        <f t="shared" si="105"/>
        <v>1.4E-2</v>
      </c>
      <c r="EA245" s="66" t="str">
        <f t="shared" si="106"/>
        <v>x̅</v>
      </c>
    </row>
    <row r="246" spans="27:131" ht="16" x14ac:dyDescent="0.2"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N246" s="5"/>
      <c r="AO246" s="5"/>
      <c r="AP246" s="5"/>
      <c r="AQ246" s="5"/>
      <c r="AR246" s="5"/>
      <c r="AS246" s="10"/>
      <c r="AT246" s="5"/>
      <c r="AU246" s="6"/>
      <c r="AV246" s="6"/>
      <c r="AW246" s="6"/>
      <c r="AX246" s="5"/>
      <c r="AY246" s="66">
        <v>-1.5000000000000027</v>
      </c>
      <c r="AZ246" s="66">
        <v>1.4E-2</v>
      </c>
      <c r="BA246" s="66">
        <f t="shared" si="103"/>
        <v>1.4E-2</v>
      </c>
      <c r="BB246" s="66" t="str">
        <f t="shared" si="104"/>
        <v>x̅</v>
      </c>
      <c r="BC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9"/>
      <c r="DL246" s="9"/>
      <c r="DM246" s="5"/>
      <c r="DN246" s="5"/>
      <c r="DO246" s="5"/>
      <c r="DP246" s="5"/>
      <c r="DQ246" s="5"/>
      <c r="DR246" s="10"/>
      <c r="DS246" s="5"/>
      <c r="DT246" s="6"/>
      <c r="DU246" s="6"/>
      <c r="DV246" s="6"/>
      <c r="DW246" s="5"/>
      <c r="DX246" s="66">
        <v>-1.6666666666666696</v>
      </c>
      <c r="DY246" s="66">
        <v>1.4E-2</v>
      </c>
      <c r="DZ246" s="66">
        <f t="shared" si="105"/>
        <v>1.4E-2</v>
      </c>
      <c r="EA246" s="66" t="str">
        <f t="shared" si="106"/>
        <v>x̅</v>
      </c>
    </row>
    <row r="247" spans="27:131" ht="16" x14ac:dyDescent="0.2"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N247" s="5"/>
      <c r="AO247" s="5"/>
      <c r="AP247" s="5"/>
      <c r="AQ247" s="5"/>
      <c r="AR247" s="5"/>
      <c r="AS247" s="10"/>
      <c r="AT247" s="5"/>
      <c r="AU247" s="6"/>
      <c r="AV247" s="6"/>
      <c r="AW247" s="6"/>
      <c r="AX247" s="5"/>
      <c r="AY247" s="66">
        <v>-1.3333333333333357</v>
      </c>
      <c r="AZ247" s="66">
        <v>1.4E-2</v>
      </c>
      <c r="BA247" s="66">
        <f t="shared" si="103"/>
        <v>1.4E-2</v>
      </c>
      <c r="BB247" s="66" t="str">
        <f t="shared" si="104"/>
        <v>x̅</v>
      </c>
      <c r="BC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9"/>
      <c r="DL247" s="9"/>
      <c r="DM247" s="5"/>
      <c r="DN247" s="5"/>
      <c r="DO247" s="5"/>
      <c r="DP247" s="5"/>
      <c r="DQ247" s="5"/>
      <c r="DR247" s="10"/>
      <c r="DS247" s="5"/>
      <c r="DT247" s="6"/>
      <c r="DU247" s="6"/>
      <c r="DV247" s="6"/>
      <c r="DW247" s="5"/>
      <c r="DX247" s="66">
        <v>-1.5000000000000027</v>
      </c>
      <c r="DY247" s="66">
        <v>1.4E-2</v>
      </c>
      <c r="DZ247" s="66">
        <f t="shared" si="105"/>
        <v>1.4E-2</v>
      </c>
      <c r="EA247" s="66" t="str">
        <f t="shared" si="106"/>
        <v>x̅</v>
      </c>
    </row>
    <row r="248" spans="27:131" ht="16" x14ac:dyDescent="0.2"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N248" s="5"/>
      <c r="AO248" s="5"/>
      <c r="AP248" s="5"/>
      <c r="AQ248" s="5"/>
      <c r="AR248" s="5"/>
      <c r="AS248" s="5"/>
      <c r="AT248" s="5"/>
      <c r="AU248" s="6"/>
      <c r="AV248" s="6"/>
      <c r="AW248" s="6"/>
      <c r="AX248" s="5"/>
      <c r="AY248" s="66">
        <v>-1.1666666666666687</v>
      </c>
      <c r="AZ248" s="66">
        <v>1.4E-2</v>
      </c>
      <c r="BA248" s="66">
        <f t="shared" si="103"/>
        <v>1.4E-2</v>
      </c>
      <c r="BB248" s="66" t="str">
        <f t="shared" si="104"/>
        <v>x̅</v>
      </c>
      <c r="BC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9"/>
      <c r="DL248" s="9"/>
      <c r="DM248" s="5"/>
      <c r="DN248" s="5"/>
      <c r="DO248" s="5"/>
      <c r="DP248" s="5"/>
      <c r="DQ248" s="5"/>
      <c r="DR248" s="10"/>
      <c r="DS248" s="5"/>
      <c r="DT248" s="6"/>
      <c r="DU248" s="6"/>
      <c r="DV248" s="6"/>
      <c r="DW248" s="5"/>
      <c r="DX248" s="66">
        <v>-1.3333333333333357</v>
      </c>
      <c r="DY248" s="66">
        <v>1.4E-2</v>
      </c>
      <c r="DZ248" s="66">
        <f t="shared" si="105"/>
        <v>1.4E-2</v>
      </c>
      <c r="EA248" s="66" t="str">
        <f t="shared" si="106"/>
        <v>x̅</v>
      </c>
    </row>
    <row r="249" spans="27:131" ht="16" x14ac:dyDescent="0.2"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M249" s="5"/>
      <c r="AN249" s="5"/>
      <c r="AO249" s="5"/>
      <c r="AP249" s="5"/>
      <c r="AQ249" s="5"/>
      <c r="AR249" s="5"/>
      <c r="AS249" s="5"/>
      <c r="AT249" s="5"/>
      <c r="AU249" s="6"/>
      <c r="AV249" s="6"/>
      <c r="AW249" s="6"/>
      <c r="AX249" s="5"/>
      <c r="AY249" s="66">
        <v>-0.83333333333333526</v>
      </c>
      <c r="AZ249" s="66">
        <v>1.4E-2</v>
      </c>
      <c r="BA249" s="66">
        <f t="shared" si="103"/>
        <v>1.4E-2</v>
      </c>
      <c r="BB249" s="66" t="str">
        <f t="shared" si="104"/>
        <v>x̅</v>
      </c>
      <c r="BC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9"/>
      <c r="DL249" s="9"/>
      <c r="DM249" s="5"/>
      <c r="DN249" s="5"/>
      <c r="DO249" s="5"/>
      <c r="DP249" s="5"/>
      <c r="DQ249" s="5"/>
      <c r="DR249" s="5"/>
      <c r="DS249" s="5"/>
      <c r="DT249" s="6"/>
      <c r="DU249" s="6"/>
      <c r="DV249" s="6"/>
      <c r="DW249" s="5"/>
      <c r="DX249" s="66">
        <v>-1.1666666666666687</v>
      </c>
      <c r="DY249" s="66">
        <v>1.4E-2</v>
      </c>
      <c r="DZ249" s="66">
        <f t="shared" si="105"/>
        <v>1.4E-2</v>
      </c>
      <c r="EA249" s="66" t="str">
        <f t="shared" si="106"/>
        <v>x̅</v>
      </c>
    </row>
    <row r="250" spans="27:131" ht="16" x14ac:dyDescent="0.2"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M250" s="5"/>
      <c r="AN250" s="5"/>
      <c r="AO250" s="5"/>
      <c r="AP250" s="5"/>
      <c r="AQ250" s="5"/>
      <c r="AR250" s="5"/>
      <c r="AS250" s="5"/>
      <c r="AT250" s="5"/>
      <c r="AU250" s="6"/>
      <c r="AV250" s="6"/>
      <c r="AW250" s="6"/>
      <c r="AX250" s="5"/>
      <c r="AY250" s="66">
        <v>-0.66666666666666874</v>
      </c>
      <c r="AZ250" s="66">
        <v>1.4E-2</v>
      </c>
      <c r="BA250" s="66">
        <f t="shared" si="103"/>
        <v>1.4E-2</v>
      </c>
      <c r="BB250" s="66" t="str">
        <f t="shared" si="104"/>
        <v>x̅</v>
      </c>
      <c r="BC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9"/>
      <c r="DL250" s="5"/>
      <c r="DM250" s="5"/>
      <c r="DN250" s="5"/>
      <c r="DO250" s="5"/>
      <c r="DP250" s="5"/>
      <c r="DQ250" s="5"/>
      <c r="DR250" s="5"/>
      <c r="DS250" s="5"/>
      <c r="DT250" s="6"/>
      <c r="DU250" s="6"/>
      <c r="DV250" s="6"/>
      <c r="DW250" s="5"/>
      <c r="DX250" s="66">
        <v>-0.83333333333333526</v>
      </c>
      <c r="DY250" s="66">
        <v>1.4E-2</v>
      </c>
      <c r="DZ250" s="66">
        <f t="shared" si="105"/>
        <v>1.4E-2</v>
      </c>
      <c r="EA250" s="66" t="str">
        <f t="shared" si="106"/>
        <v>x̅</v>
      </c>
    </row>
    <row r="251" spans="27:131" ht="16" x14ac:dyDescent="0.2"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M251" s="5"/>
      <c r="AN251" s="5"/>
      <c r="AO251" s="5"/>
      <c r="AP251" s="5"/>
      <c r="AQ251" s="5"/>
      <c r="AR251" s="5"/>
      <c r="AS251" s="5"/>
      <c r="AT251" s="5"/>
      <c r="AU251" s="6"/>
      <c r="AV251" s="6"/>
      <c r="AW251" s="6"/>
      <c r="AX251" s="5"/>
      <c r="AY251" s="66">
        <v>-0.50000000000000222</v>
      </c>
      <c r="AZ251" s="66">
        <v>1.4E-2</v>
      </c>
      <c r="BA251" s="66">
        <f t="shared" si="103"/>
        <v>1.4E-2</v>
      </c>
      <c r="BB251" s="66" t="str">
        <f t="shared" si="104"/>
        <v>x̅</v>
      </c>
      <c r="BC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9"/>
      <c r="DL251" s="5"/>
      <c r="DM251" s="5"/>
      <c r="DN251" s="5"/>
      <c r="DO251" s="5"/>
      <c r="DP251" s="5"/>
      <c r="DQ251" s="5"/>
      <c r="DR251" s="5"/>
      <c r="DS251" s="5"/>
      <c r="DT251" s="6"/>
      <c r="DU251" s="6"/>
      <c r="DV251" s="6"/>
      <c r="DW251" s="5"/>
      <c r="DX251" s="66">
        <v>-0.66666666666666874</v>
      </c>
      <c r="DY251" s="66">
        <v>1.4E-2</v>
      </c>
      <c r="DZ251" s="66">
        <f t="shared" si="105"/>
        <v>1.4E-2</v>
      </c>
      <c r="EA251" s="66" t="str">
        <f t="shared" si="106"/>
        <v>x̅</v>
      </c>
    </row>
    <row r="252" spans="27:131" ht="16" x14ac:dyDescent="0.2"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M252" s="5"/>
      <c r="AN252" s="5"/>
      <c r="AO252" s="5"/>
      <c r="AP252" s="5"/>
      <c r="AQ252" s="5"/>
      <c r="AR252" s="5"/>
      <c r="AS252" s="5"/>
      <c r="AT252" s="5"/>
      <c r="AU252" s="6"/>
      <c r="AV252" s="6"/>
      <c r="AW252" s="6"/>
      <c r="AX252" s="5"/>
      <c r="AY252" s="66">
        <v>-0.33333333333333548</v>
      </c>
      <c r="AZ252" s="66">
        <v>1.4E-2</v>
      </c>
      <c r="BA252" s="66">
        <f t="shared" si="103"/>
        <v>1.4E-2</v>
      </c>
      <c r="BB252" s="66" t="str">
        <f t="shared" si="104"/>
        <v>x̅</v>
      </c>
      <c r="BC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9"/>
      <c r="DL252" s="5"/>
      <c r="DM252" s="5"/>
      <c r="DN252" s="5"/>
      <c r="DO252" s="5"/>
      <c r="DP252" s="5"/>
      <c r="DQ252" s="5"/>
      <c r="DR252" s="5"/>
      <c r="DS252" s="5"/>
      <c r="DT252" s="6"/>
      <c r="DU252" s="6"/>
      <c r="DV252" s="6"/>
      <c r="DW252" s="5"/>
      <c r="DX252" s="66">
        <v>-0.50000000000000222</v>
      </c>
      <c r="DY252" s="66">
        <v>1.4E-2</v>
      </c>
      <c r="DZ252" s="66">
        <f t="shared" si="105"/>
        <v>1.4E-2</v>
      </c>
      <c r="EA252" s="66" t="str">
        <f t="shared" si="106"/>
        <v>x̅</v>
      </c>
    </row>
    <row r="253" spans="27:131" ht="16" x14ac:dyDescent="0.2"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M253" s="5"/>
      <c r="AN253" s="5"/>
      <c r="AO253" s="5"/>
      <c r="AP253" s="5"/>
      <c r="AQ253" s="5"/>
      <c r="AR253" s="5"/>
      <c r="AS253" s="5"/>
      <c r="AT253" s="5"/>
      <c r="AU253" s="6"/>
      <c r="AV253" s="6"/>
      <c r="AW253" s="6"/>
      <c r="AX253" s="5"/>
      <c r="AY253" s="66">
        <v>-0.16666666666666879</v>
      </c>
      <c r="AZ253" s="66">
        <v>1.4E-2</v>
      </c>
      <c r="BA253" s="66">
        <f t="shared" si="103"/>
        <v>1.4E-2</v>
      </c>
      <c r="BB253" s="66" t="str">
        <f t="shared" si="104"/>
        <v>x̅</v>
      </c>
      <c r="BC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9"/>
      <c r="DL253" s="5"/>
      <c r="DM253" s="5"/>
      <c r="DN253" s="5"/>
      <c r="DO253" s="5"/>
      <c r="DP253" s="5"/>
      <c r="DQ253" s="5"/>
      <c r="DR253" s="5"/>
      <c r="DS253" s="5"/>
      <c r="DT253" s="6"/>
      <c r="DU253" s="6"/>
      <c r="DV253" s="6"/>
      <c r="DW253" s="5"/>
      <c r="DX253" s="66">
        <v>-0.33333333333333548</v>
      </c>
      <c r="DY253" s="66">
        <v>1.4E-2</v>
      </c>
      <c r="DZ253" s="66">
        <f t="shared" si="105"/>
        <v>1.4E-2</v>
      </c>
      <c r="EA253" s="66" t="str">
        <f t="shared" si="106"/>
        <v>x̅</v>
      </c>
    </row>
    <row r="254" spans="27:131" ht="16" x14ac:dyDescent="0.2"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M254" s="5"/>
      <c r="AN254" s="5"/>
      <c r="AO254" s="5"/>
      <c r="AP254" s="5"/>
      <c r="AQ254" s="5"/>
      <c r="AR254" s="5"/>
      <c r="AS254" s="5"/>
      <c r="AT254" s="5"/>
      <c r="AU254" s="6"/>
      <c r="AV254" s="6"/>
      <c r="AW254" s="6"/>
      <c r="AX254" s="5"/>
      <c r="AY254" s="66">
        <v>0.16666666666666449</v>
      </c>
      <c r="AZ254" s="66">
        <v>1.4E-2</v>
      </c>
      <c r="BA254" s="66">
        <f t="shared" si="103"/>
        <v>1.4E-2</v>
      </c>
      <c r="BB254" s="66" t="str">
        <f t="shared" si="104"/>
        <v>x̅</v>
      </c>
      <c r="BC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9"/>
      <c r="DL254" s="5"/>
      <c r="DM254" s="5"/>
      <c r="DN254" s="5"/>
      <c r="DO254" s="5"/>
      <c r="DP254" s="5"/>
      <c r="DQ254" s="5"/>
      <c r="DR254" s="5"/>
      <c r="DS254" s="5"/>
      <c r="DT254" s="6"/>
      <c r="DU254" s="6"/>
      <c r="DV254" s="6"/>
      <c r="DW254" s="5"/>
      <c r="DX254" s="66">
        <v>-0.16666666666666879</v>
      </c>
      <c r="DY254" s="66">
        <v>1.4E-2</v>
      </c>
      <c r="DZ254" s="66">
        <f t="shared" si="105"/>
        <v>1.4E-2</v>
      </c>
      <c r="EA254" s="66" t="str">
        <f t="shared" si="106"/>
        <v>x̅</v>
      </c>
    </row>
    <row r="255" spans="27:131" ht="16" x14ac:dyDescent="0.2"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M255" s="5"/>
      <c r="AN255" s="5"/>
      <c r="AO255" s="5"/>
      <c r="AP255" s="5"/>
      <c r="AQ255" s="5"/>
      <c r="AR255" s="5"/>
      <c r="AS255" s="10"/>
      <c r="AT255" s="5"/>
      <c r="AU255" s="6"/>
      <c r="AV255" s="6"/>
      <c r="AW255" s="6"/>
      <c r="AX255" s="5"/>
      <c r="AY255" s="66">
        <v>0.33333333333333115</v>
      </c>
      <c r="AZ255" s="66">
        <v>1.4E-2</v>
      </c>
      <c r="BA255" s="66">
        <f t="shared" si="103"/>
        <v>1.4E-2</v>
      </c>
      <c r="BB255" s="66" t="str">
        <f t="shared" si="104"/>
        <v>x̅</v>
      </c>
      <c r="BC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9"/>
      <c r="DL255" s="5"/>
      <c r="DM255" s="5"/>
      <c r="DN255" s="5"/>
      <c r="DO255" s="5"/>
      <c r="DP255" s="5"/>
      <c r="DQ255" s="5"/>
      <c r="DR255" s="5"/>
      <c r="DS255" s="5"/>
      <c r="DT255" s="6"/>
      <c r="DU255" s="6"/>
      <c r="DV255" s="6"/>
      <c r="DW255" s="5"/>
      <c r="DX255" s="66">
        <v>0.16666666666666449</v>
      </c>
      <c r="DY255" s="66">
        <v>1.4E-2</v>
      </c>
      <c r="DZ255" s="66">
        <f t="shared" si="105"/>
        <v>1.4E-2</v>
      </c>
      <c r="EA255" s="66" t="str">
        <f t="shared" si="106"/>
        <v>x̅</v>
      </c>
    </row>
    <row r="256" spans="27:131" ht="16" x14ac:dyDescent="0.2"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M256" s="5"/>
      <c r="AN256" s="5"/>
      <c r="AO256" s="5"/>
      <c r="AP256" s="5"/>
      <c r="AQ256" s="5"/>
      <c r="AR256" s="5"/>
      <c r="AS256" s="10"/>
      <c r="AT256" s="5"/>
      <c r="AU256" s="6"/>
      <c r="AV256" s="6"/>
      <c r="AW256" s="6"/>
      <c r="AX256" s="5"/>
      <c r="AY256" s="66">
        <v>0.49999999999999789</v>
      </c>
      <c r="AZ256" s="66">
        <v>1.4E-2</v>
      </c>
      <c r="BA256" s="66">
        <f t="shared" si="103"/>
        <v>1.4E-2</v>
      </c>
      <c r="BB256" s="66" t="str">
        <f t="shared" si="104"/>
        <v>x̅</v>
      </c>
      <c r="BC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9"/>
      <c r="DL256" s="5"/>
      <c r="DM256" s="5"/>
      <c r="DN256" s="5"/>
      <c r="DO256" s="5"/>
      <c r="DP256" s="5"/>
      <c r="DQ256" s="5"/>
      <c r="DR256" s="10"/>
      <c r="DS256" s="5"/>
      <c r="DT256" s="6"/>
      <c r="DU256" s="6"/>
      <c r="DV256" s="6"/>
      <c r="DW256" s="5"/>
      <c r="DX256" s="66">
        <v>0.33333333333333115</v>
      </c>
      <c r="DY256" s="66">
        <v>1.4E-2</v>
      </c>
      <c r="DZ256" s="66">
        <f t="shared" si="105"/>
        <v>1.4E-2</v>
      </c>
      <c r="EA256" s="66" t="str">
        <f t="shared" si="106"/>
        <v>x̅</v>
      </c>
    </row>
    <row r="257" spans="27:131" ht="16" x14ac:dyDescent="0.2"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M257" s="5"/>
      <c r="AN257" s="5"/>
      <c r="AO257" s="5"/>
      <c r="AP257" s="5"/>
      <c r="AQ257" s="5"/>
      <c r="AR257" s="5"/>
      <c r="AS257" s="10"/>
      <c r="AT257" s="5"/>
      <c r="AU257" s="6"/>
      <c r="AV257" s="6"/>
      <c r="AW257" s="6"/>
      <c r="AX257" s="5"/>
      <c r="AY257" s="66">
        <v>0.66666666666666441</v>
      </c>
      <c r="AZ257" s="66">
        <v>1.4E-2</v>
      </c>
      <c r="BA257" s="66">
        <f t="shared" si="103"/>
        <v>1.4E-2</v>
      </c>
      <c r="BB257" s="66" t="str">
        <f t="shared" si="104"/>
        <v>x̅</v>
      </c>
      <c r="BC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9"/>
      <c r="DL257" s="5"/>
      <c r="DM257" s="5"/>
      <c r="DN257" s="5"/>
      <c r="DO257" s="5"/>
      <c r="DP257" s="5"/>
      <c r="DQ257" s="5"/>
      <c r="DR257" s="10"/>
      <c r="DS257" s="5"/>
      <c r="DT257" s="6"/>
      <c r="DU257" s="6"/>
      <c r="DV257" s="6"/>
      <c r="DW257" s="5"/>
      <c r="DX257" s="66">
        <v>0.49999999999999789</v>
      </c>
      <c r="DY257" s="66">
        <v>1.4E-2</v>
      </c>
      <c r="DZ257" s="66">
        <f t="shared" si="105"/>
        <v>1.4E-2</v>
      </c>
      <c r="EA257" s="66" t="str">
        <f t="shared" si="106"/>
        <v>x̅</v>
      </c>
    </row>
    <row r="258" spans="27:131" ht="16" x14ac:dyDescent="0.2"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M258" s="5"/>
      <c r="AN258" s="5"/>
      <c r="AO258" s="5"/>
      <c r="AP258" s="5"/>
      <c r="AQ258" s="5"/>
      <c r="AR258" s="5"/>
      <c r="AS258" s="10"/>
      <c r="AT258" s="5"/>
      <c r="AU258" s="6"/>
      <c r="AV258" s="6"/>
      <c r="AW258" s="6"/>
      <c r="AX258" s="5"/>
      <c r="AY258" s="66">
        <v>0.83333333333333093</v>
      </c>
      <c r="AZ258" s="66">
        <v>1.4E-2</v>
      </c>
      <c r="BA258" s="66">
        <f t="shared" si="103"/>
        <v>1.4E-2</v>
      </c>
      <c r="BB258" s="66" t="str">
        <f t="shared" si="104"/>
        <v>x̅</v>
      </c>
      <c r="BC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9"/>
      <c r="DL258" s="5"/>
      <c r="DM258" s="5"/>
      <c r="DN258" s="5"/>
      <c r="DO258" s="5"/>
      <c r="DP258" s="5"/>
      <c r="DQ258" s="5"/>
      <c r="DR258" s="10"/>
      <c r="DS258" s="5"/>
      <c r="DT258" s="6"/>
      <c r="DU258" s="6"/>
      <c r="DV258" s="6"/>
      <c r="DW258" s="5"/>
      <c r="DX258" s="66">
        <v>0.66666666666666441</v>
      </c>
      <c r="DY258" s="66">
        <v>1.4E-2</v>
      </c>
      <c r="DZ258" s="66">
        <f t="shared" si="105"/>
        <v>1.4E-2</v>
      </c>
      <c r="EA258" s="66" t="str">
        <f t="shared" si="106"/>
        <v>x̅</v>
      </c>
    </row>
    <row r="259" spans="27:131" ht="16" x14ac:dyDescent="0.2"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M259" s="5"/>
      <c r="AN259" s="5"/>
      <c r="AO259" s="5"/>
      <c r="AP259" s="5"/>
      <c r="AQ259" s="5"/>
      <c r="AR259" s="5"/>
      <c r="AS259" s="10"/>
      <c r="AT259" s="5"/>
      <c r="AU259" s="6"/>
      <c r="AV259" s="6"/>
      <c r="AW259" s="6"/>
      <c r="AX259" s="5"/>
      <c r="AY259" s="66">
        <v>1.1666666666666643</v>
      </c>
      <c r="AZ259" s="66">
        <v>1.4E-2</v>
      </c>
      <c r="BA259" s="66">
        <f t="shared" si="103"/>
        <v>1.4E-2</v>
      </c>
      <c r="BB259" s="66" t="str">
        <f t="shared" si="104"/>
        <v>x̅</v>
      </c>
      <c r="BC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9"/>
      <c r="DL259" s="5"/>
      <c r="DM259" s="5"/>
      <c r="DN259" s="5"/>
      <c r="DO259" s="5"/>
      <c r="DP259" s="5"/>
      <c r="DQ259" s="5"/>
      <c r="DR259" s="10"/>
      <c r="DS259" s="5"/>
      <c r="DT259" s="6"/>
      <c r="DU259" s="6"/>
      <c r="DV259" s="6"/>
      <c r="DW259" s="5"/>
      <c r="DX259" s="66">
        <v>0.83333333333333093</v>
      </c>
      <c r="DY259" s="66">
        <v>1.4E-2</v>
      </c>
      <c r="DZ259" s="66">
        <f t="shared" si="105"/>
        <v>1.4E-2</v>
      </c>
      <c r="EA259" s="66" t="str">
        <f t="shared" si="106"/>
        <v>x̅</v>
      </c>
    </row>
    <row r="260" spans="27:131" ht="16" x14ac:dyDescent="0.2"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M260" s="5"/>
      <c r="AN260" s="5"/>
      <c r="AO260" s="5"/>
      <c r="AP260" s="5"/>
      <c r="AQ260" s="5"/>
      <c r="AR260" s="5"/>
      <c r="AS260" s="10"/>
      <c r="AT260" s="5"/>
      <c r="AU260" s="6"/>
      <c r="AV260" s="6"/>
      <c r="AW260" s="6"/>
      <c r="AX260" s="5"/>
      <c r="AY260" s="66">
        <v>1.3333333333333313</v>
      </c>
      <c r="AZ260" s="66">
        <v>1.4E-2</v>
      </c>
      <c r="BA260" s="66">
        <f t="shared" si="103"/>
        <v>1.4E-2</v>
      </c>
      <c r="BB260" s="66" t="str">
        <f t="shared" si="104"/>
        <v>x̅</v>
      </c>
      <c r="BC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9"/>
      <c r="DL260" s="5"/>
      <c r="DM260" s="5"/>
      <c r="DN260" s="5"/>
      <c r="DO260" s="5"/>
      <c r="DP260" s="5"/>
      <c r="DQ260" s="5"/>
      <c r="DR260" s="10"/>
      <c r="DS260" s="5"/>
      <c r="DT260" s="6"/>
      <c r="DU260" s="6"/>
      <c r="DV260" s="6"/>
      <c r="DW260" s="5"/>
      <c r="DX260" s="66">
        <v>1.1666666666666643</v>
      </c>
      <c r="DY260" s="66">
        <v>1.4E-2</v>
      </c>
      <c r="DZ260" s="66">
        <f t="shared" si="105"/>
        <v>1.4E-2</v>
      </c>
      <c r="EA260" s="66" t="str">
        <f t="shared" si="106"/>
        <v>x̅</v>
      </c>
    </row>
    <row r="261" spans="27:131" ht="16" x14ac:dyDescent="0.2"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M261" s="5"/>
      <c r="AN261" s="5"/>
      <c r="AO261" s="5"/>
      <c r="AP261" s="5"/>
      <c r="AQ261" s="5"/>
      <c r="AR261" s="5"/>
      <c r="AS261" s="10"/>
      <c r="AT261" s="5"/>
      <c r="AU261" s="6"/>
      <c r="AV261" s="6"/>
      <c r="AW261" s="6"/>
      <c r="AX261" s="5"/>
      <c r="AY261" s="66">
        <v>1.4999999999999982</v>
      </c>
      <c r="AZ261" s="66">
        <v>1.4E-2</v>
      </c>
      <c r="BA261" s="66">
        <f t="shared" si="103"/>
        <v>1.4E-2</v>
      </c>
      <c r="BB261" s="66" t="str">
        <f t="shared" si="104"/>
        <v>x̅</v>
      </c>
      <c r="BC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9"/>
      <c r="DL261" s="5"/>
      <c r="DM261" s="5"/>
      <c r="DN261" s="5"/>
      <c r="DO261" s="5"/>
      <c r="DP261" s="5"/>
      <c r="DQ261" s="5"/>
      <c r="DR261" s="10"/>
      <c r="DS261" s="5"/>
      <c r="DT261" s="6"/>
      <c r="DU261" s="6"/>
      <c r="DV261" s="6"/>
      <c r="DW261" s="5"/>
      <c r="DX261" s="66">
        <v>1.3333333333333313</v>
      </c>
      <c r="DY261" s="66">
        <v>1.4E-2</v>
      </c>
      <c r="DZ261" s="66">
        <f t="shared" si="105"/>
        <v>1.4E-2</v>
      </c>
      <c r="EA261" s="66" t="str">
        <f t="shared" si="106"/>
        <v>x̅</v>
      </c>
    </row>
    <row r="262" spans="27:131" ht="16" x14ac:dyDescent="0.2"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M262" s="5"/>
      <c r="AN262" s="5"/>
      <c r="AO262" s="5"/>
      <c r="AP262" s="5"/>
      <c r="AQ262" s="5"/>
      <c r="AR262" s="5"/>
      <c r="AS262" s="10"/>
      <c r="AT262" s="5"/>
      <c r="AU262" s="6"/>
      <c r="AV262" s="6"/>
      <c r="AW262" s="6"/>
      <c r="AX262" s="5"/>
      <c r="AY262" s="66">
        <v>1.6666666666666652</v>
      </c>
      <c r="AZ262" s="66">
        <v>1.4E-2</v>
      </c>
      <c r="BA262" s="66">
        <f t="shared" si="103"/>
        <v>1.4E-2</v>
      </c>
      <c r="BB262" s="66" t="str">
        <f t="shared" si="104"/>
        <v>x̅</v>
      </c>
      <c r="BC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9"/>
      <c r="DL262" s="5"/>
      <c r="DM262" s="5"/>
      <c r="DN262" s="5"/>
      <c r="DO262" s="5"/>
      <c r="DP262" s="5"/>
      <c r="DQ262" s="5"/>
      <c r="DR262" s="10"/>
      <c r="DS262" s="5"/>
      <c r="DT262" s="6"/>
      <c r="DU262" s="6"/>
      <c r="DV262" s="6"/>
      <c r="DW262" s="5"/>
      <c r="DX262" s="66">
        <v>1.4999999999999982</v>
      </c>
      <c r="DY262" s="66">
        <v>1.4E-2</v>
      </c>
      <c r="DZ262" s="66">
        <f t="shared" si="105"/>
        <v>1.4E-2</v>
      </c>
      <c r="EA262" s="66" t="str">
        <f t="shared" si="106"/>
        <v>x̅</v>
      </c>
    </row>
    <row r="263" spans="27:131" ht="16" x14ac:dyDescent="0.2"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10"/>
      <c r="AT263" s="5"/>
      <c r="AU263" s="6"/>
      <c r="AV263" s="6"/>
      <c r="AW263" s="6"/>
      <c r="AX263" s="5"/>
      <c r="AY263" s="66">
        <v>1.8333333333333321</v>
      </c>
      <c r="AZ263" s="66">
        <v>1.4E-2</v>
      </c>
      <c r="BA263" s="66">
        <f t="shared" si="103"/>
        <v>1.4E-2</v>
      </c>
      <c r="BB263" s="66" t="str">
        <f t="shared" si="104"/>
        <v>x̅</v>
      </c>
      <c r="BC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9"/>
      <c r="DL263" s="5"/>
      <c r="DM263" s="5"/>
      <c r="DN263" s="5"/>
      <c r="DO263" s="5"/>
      <c r="DP263" s="5"/>
      <c r="DQ263" s="5"/>
      <c r="DR263" s="10"/>
      <c r="DS263" s="5"/>
      <c r="DT263" s="6"/>
      <c r="DU263" s="6"/>
      <c r="DV263" s="6"/>
      <c r="DW263" s="5"/>
      <c r="DX263" s="66">
        <v>1.6666666666666652</v>
      </c>
      <c r="DY263" s="66">
        <v>1.4E-2</v>
      </c>
      <c r="DZ263" s="66">
        <f t="shared" si="105"/>
        <v>1.4E-2</v>
      </c>
      <c r="EA263" s="66" t="str">
        <f t="shared" si="106"/>
        <v>x̅</v>
      </c>
    </row>
    <row r="264" spans="27:131" ht="16" x14ac:dyDescent="0.2"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/>
      <c r="AT264" s="5"/>
      <c r="AU264" s="6"/>
      <c r="AV264" s="6"/>
      <c r="AW264" s="6"/>
      <c r="AX264" s="5"/>
      <c r="AY264" s="66">
        <v>2.1666666666666652</v>
      </c>
      <c r="AZ264" s="66">
        <v>1.4E-2</v>
      </c>
      <c r="BA264" s="66">
        <f t="shared" si="103"/>
        <v>1.4E-2</v>
      </c>
      <c r="BB264" s="66" t="str">
        <f t="shared" si="104"/>
        <v>x̅</v>
      </c>
      <c r="BC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10"/>
      <c r="DS264" s="5"/>
      <c r="DT264" s="6"/>
      <c r="DU264" s="6"/>
      <c r="DV264" s="6"/>
      <c r="DW264" s="5"/>
      <c r="DX264" s="66">
        <v>1.8333333333333321</v>
      </c>
      <c r="DY264" s="66">
        <v>1.4E-2</v>
      </c>
      <c r="DZ264" s="66">
        <f t="shared" si="105"/>
        <v>1.4E-2</v>
      </c>
      <c r="EA264" s="66" t="str">
        <f t="shared" si="106"/>
        <v>x̅</v>
      </c>
    </row>
    <row r="265" spans="27:131" ht="16" x14ac:dyDescent="0.2"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/>
      <c r="AT265" s="22"/>
      <c r="AU265" s="21"/>
      <c r="AV265" s="21"/>
      <c r="AW265" s="21"/>
      <c r="AX265" s="22"/>
      <c r="AY265" s="66">
        <v>2.3333333333333313</v>
      </c>
      <c r="AZ265" s="66">
        <v>1.4E-2</v>
      </c>
      <c r="BA265" s="66">
        <f t="shared" si="103"/>
        <v>1.4E-2</v>
      </c>
      <c r="BB265" s="66" t="str">
        <f t="shared" si="104"/>
        <v>x̅</v>
      </c>
      <c r="BC265" s="22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S265" s="5"/>
      <c r="DT265" s="6"/>
      <c r="DU265" s="6"/>
      <c r="DV265" s="6"/>
      <c r="DW265" s="5"/>
      <c r="DX265" s="66">
        <v>2.1666666666666652</v>
      </c>
      <c r="DY265" s="66">
        <v>1.4E-2</v>
      </c>
      <c r="DZ265" s="66">
        <f t="shared" si="105"/>
        <v>1.4E-2</v>
      </c>
      <c r="EA265" s="66" t="str">
        <f t="shared" si="106"/>
        <v>x̅</v>
      </c>
    </row>
    <row r="266" spans="27:131" x14ac:dyDescent="0.2">
      <c r="AS266"/>
      <c r="AT266" s="9"/>
      <c r="AW266" s="7"/>
      <c r="AY266" s="66">
        <v>-1.8333333333333366</v>
      </c>
      <c r="AZ266" s="66">
        <v>3.7999999999999999E-2</v>
      </c>
      <c r="BA266" s="66">
        <f t="shared" si="103"/>
        <v>3.7999999999999999E-2</v>
      </c>
      <c r="BB266" s="66" t="str">
        <f t="shared" si="104"/>
        <v>x̅</v>
      </c>
      <c r="BC266" s="9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S266" s="22"/>
      <c r="DT266" s="21"/>
      <c r="DU266" s="21"/>
      <c r="DV266" s="21"/>
      <c r="DW266" s="22"/>
      <c r="DX266" s="66">
        <v>2.3333333333333313</v>
      </c>
      <c r="DY266" s="66">
        <v>1.4E-2</v>
      </c>
      <c r="DZ266" s="66">
        <f t="shared" si="105"/>
        <v>1.4E-2</v>
      </c>
      <c r="EA266" s="66" t="str">
        <f t="shared" si="106"/>
        <v>x̅</v>
      </c>
    </row>
    <row r="267" spans="27:131" x14ac:dyDescent="0.2">
      <c r="AT267" s="9"/>
      <c r="AW267" s="7"/>
      <c r="AY267" s="66">
        <v>-1.6666666666666696</v>
      </c>
      <c r="AZ267" s="66">
        <v>3.7999999999999999E-2</v>
      </c>
      <c r="BA267" s="66">
        <f t="shared" si="103"/>
        <v>3.7999999999999999E-2</v>
      </c>
      <c r="BB267" s="66" t="str">
        <f t="shared" si="104"/>
        <v>x̅</v>
      </c>
      <c r="BC267" s="9"/>
      <c r="CZ267" s="9"/>
      <c r="DA267" s="9"/>
      <c r="DB267" s="9"/>
      <c r="DC267" s="9"/>
      <c r="DD267" s="9"/>
      <c r="DE267" s="9"/>
      <c r="DF267" s="9"/>
      <c r="DG267" s="9"/>
      <c r="DH267" s="9"/>
      <c r="DI267" s="9"/>
      <c r="DJ267" s="9"/>
      <c r="DK267" s="9"/>
      <c r="DL267" s="9"/>
      <c r="DM267" s="9"/>
      <c r="DN267" s="9"/>
      <c r="DO267" s="9"/>
      <c r="DP267" s="9"/>
      <c r="DQ267" s="9"/>
      <c r="DS267" s="9"/>
      <c r="DT267" s="7"/>
      <c r="DU267" s="7"/>
      <c r="DV267" s="7"/>
      <c r="DW267" s="9"/>
      <c r="DX267" s="66">
        <v>-1.8333333333333366</v>
      </c>
      <c r="DY267" s="66">
        <v>3.7999999999999999E-2</v>
      </c>
      <c r="DZ267" s="66">
        <f t="shared" si="105"/>
        <v>3.7999999999999999E-2</v>
      </c>
      <c r="EA267" s="66" t="str">
        <f t="shared" si="106"/>
        <v>x̅</v>
      </c>
    </row>
    <row r="268" spans="27:131" ht="16" x14ac:dyDescent="0.2"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10"/>
      <c r="AT268" s="5"/>
      <c r="AU268" s="6"/>
      <c r="AV268" s="6"/>
      <c r="AW268" s="6"/>
      <c r="AX268" s="5"/>
      <c r="AY268" s="66">
        <v>-1.5000000000000027</v>
      </c>
      <c r="AZ268" s="66">
        <v>3.7999999999999999E-2</v>
      </c>
      <c r="BA268" s="66">
        <f t="shared" si="103"/>
        <v>3.7999999999999999E-2</v>
      </c>
      <c r="BB268" s="66" t="str">
        <f t="shared" si="104"/>
        <v>x̅</v>
      </c>
      <c r="BC268" s="5"/>
      <c r="CZ268" s="9"/>
      <c r="DA268" s="9"/>
      <c r="DB268" s="9"/>
      <c r="DC268" s="9"/>
      <c r="DD268" s="9"/>
      <c r="DE268" s="9"/>
      <c r="DF268" s="9"/>
      <c r="DG268" s="9"/>
      <c r="DH268" s="9"/>
      <c r="DI268" s="9"/>
      <c r="DJ268" s="9"/>
      <c r="DK268" s="9"/>
      <c r="DL268" s="9"/>
      <c r="DM268" s="9"/>
      <c r="DN268" s="9"/>
      <c r="DO268" s="9"/>
      <c r="DP268" s="9"/>
      <c r="DQ268" s="9"/>
      <c r="DR268" s="9"/>
      <c r="DS268" s="9"/>
      <c r="DT268" s="7"/>
      <c r="DU268" s="7"/>
      <c r="DV268" s="7"/>
      <c r="DW268" s="9"/>
      <c r="DX268" s="66">
        <v>-1.6666666666666696</v>
      </c>
      <c r="DY268" s="66">
        <v>3.7999999999999999E-2</v>
      </c>
      <c r="DZ268" s="66">
        <f t="shared" si="105"/>
        <v>3.7999999999999999E-2</v>
      </c>
      <c r="EA268" s="66" t="str">
        <f t="shared" si="106"/>
        <v>x̅</v>
      </c>
    </row>
    <row r="269" spans="27:131" ht="16" x14ac:dyDescent="0.2"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4"/>
      <c r="AT269" s="22"/>
      <c r="AU269" s="21"/>
      <c r="AV269" s="21"/>
      <c r="AW269" s="21"/>
      <c r="AX269" s="22"/>
      <c r="AY269" s="66">
        <v>-1.3333333333333357</v>
      </c>
      <c r="AZ269" s="66">
        <v>3.7999999999999999E-2</v>
      </c>
      <c r="BA269" s="66">
        <f t="shared" si="103"/>
        <v>3.7999999999999999E-2</v>
      </c>
      <c r="BB269" s="66" t="str">
        <f t="shared" si="104"/>
        <v>x̅</v>
      </c>
      <c r="BC269" s="22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10"/>
      <c r="DS269" s="5"/>
      <c r="DT269" s="6"/>
      <c r="DU269" s="6"/>
      <c r="DV269" s="6"/>
      <c r="DW269" s="5"/>
      <c r="DX269" s="66">
        <v>-1.5000000000000027</v>
      </c>
      <c r="DY269" s="66">
        <v>3.7999999999999999E-2</v>
      </c>
      <c r="DZ269" s="66">
        <f t="shared" si="105"/>
        <v>3.7999999999999999E-2</v>
      </c>
      <c r="EA269" s="66" t="str">
        <f t="shared" si="106"/>
        <v>x̅</v>
      </c>
    </row>
    <row r="270" spans="27:131" ht="16" x14ac:dyDescent="0.2"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/>
      <c r="AM270" s="22"/>
      <c r="AN270" s="22"/>
      <c r="AO270" s="5"/>
      <c r="AP270" s="5"/>
      <c r="AQ270" s="5"/>
      <c r="AR270" s="5"/>
      <c r="AS270" s="10"/>
      <c r="AT270" s="5"/>
      <c r="AU270" s="6"/>
      <c r="AV270" s="6"/>
      <c r="AW270" s="6"/>
      <c r="AX270" s="5"/>
      <c r="AY270" s="66">
        <v>-1.1666666666666687</v>
      </c>
      <c r="AZ270" s="66">
        <v>3.7999999999999999E-2</v>
      </c>
      <c r="BA270" s="66">
        <f t="shared" si="103"/>
        <v>3.7999999999999999E-2</v>
      </c>
      <c r="BB270" s="66" t="str">
        <f t="shared" si="104"/>
        <v>x̅</v>
      </c>
      <c r="BC270" s="5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4"/>
      <c r="DS270" s="22"/>
      <c r="DT270" s="21"/>
      <c r="DU270" s="21"/>
      <c r="DV270" s="21"/>
      <c r="DW270" s="22"/>
      <c r="DX270" s="66">
        <v>-1.3333333333333357</v>
      </c>
      <c r="DY270" s="66">
        <v>3.7999999999999999E-2</v>
      </c>
      <c r="DZ270" s="66">
        <f t="shared" si="105"/>
        <v>3.7999999999999999E-2</v>
      </c>
      <c r="EA270" s="66" t="str">
        <f t="shared" si="106"/>
        <v>x̅</v>
      </c>
    </row>
    <row r="271" spans="27:131" ht="16" x14ac:dyDescent="0.2"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120"/>
      <c r="AM271" s="5"/>
      <c r="AN271" s="5"/>
      <c r="AO271" s="5"/>
      <c r="AP271" s="5"/>
      <c r="AQ271" s="5"/>
      <c r="AR271" s="5"/>
      <c r="AS271" s="10"/>
      <c r="AT271" s="5"/>
      <c r="AU271" s="6"/>
      <c r="AV271" s="6"/>
      <c r="AW271" s="6"/>
      <c r="AX271" s="5"/>
      <c r="AY271" s="66">
        <v>-0.83333333333333526</v>
      </c>
      <c r="AZ271" s="66">
        <v>3.7999999999999999E-2</v>
      </c>
      <c r="BA271" s="66">
        <f t="shared" si="103"/>
        <v>3.7999999999999999E-2</v>
      </c>
      <c r="BB271" s="66" t="str">
        <f t="shared" si="104"/>
        <v>x̅</v>
      </c>
      <c r="BC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L271" s="22"/>
      <c r="DM271" s="22"/>
      <c r="DN271" s="5"/>
      <c r="DO271" s="5"/>
      <c r="DP271" s="5"/>
      <c r="DQ271" s="5"/>
      <c r="DR271" s="10"/>
      <c r="DS271" s="5"/>
      <c r="DT271" s="6"/>
      <c r="DU271" s="6"/>
      <c r="DV271" s="6"/>
      <c r="DW271" s="5"/>
      <c r="DX271" s="66">
        <v>-1.1666666666666687</v>
      </c>
      <c r="DY271" s="66">
        <v>3.7999999999999999E-2</v>
      </c>
      <c r="DZ271" s="66">
        <f t="shared" si="105"/>
        <v>3.7999999999999999E-2</v>
      </c>
      <c r="EA271" s="66" t="str">
        <f t="shared" si="106"/>
        <v>x̅</v>
      </c>
    </row>
    <row r="272" spans="27:131" ht="16" x14ac:dyDescent="0.2"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/>
      <c r="AM272"/>
      <c r="AN272"/>
      <c r="AO272"/>
      <c r="AP272"/>
      <c r="AQ272"/>
      <c r="AR272" s="5"/>
      <c r="AS272" s="10"/>
      <c r="AT272" s="5"/>
      <c r="AU272" s="6"/>
      <c r="AV272" s="6"/>
      <c r="AW272" s="6"/>
      <c r="AX272" s="5"/>
      <c r="AY272" s="66">
        <v>-0.66666666666666874</v>
      </c>
      <c r="AZ272" s="66">
        <v>3.7999999999999999E-2</v>
      </c>
      <c r="BA272" s="66">
        <f t="shared" si="103"/>
        <v>3.7999999999999999E-2</v>
      </c>
      <c r="BB272" s="66" t="str">
        <f t="shared" si="104"/>
        <v>x̅</v>
      </c>
      <c r="BC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120"/>
      <c r="DL272" s="5"/>
      <c r="DM272" s="5"/>
      <c r="DN272" s="5"/>
      <c r="DO272" s="5"/>
      <c r="DP272" s="5"/>
      <c r="DQ272" s="5"/>
      <c r="DR272" s="10"/>
      <c r="DS272" s="5"/>
      <c r="DT272" s="6"/>
      <c r="DU272" s="6"/>
      <c r="DV272" s="6"/>
      <c r="DW272" s="5"/>
      <c r="DX272" s="66">
        <v>-0.83333333333333526</v>
      </c>
      <c r="DY272" s="66">
        <v>3.7999999999999999E-2</v>
      </c>
      <c r="DZ272" s="66">
        <f t="shared" si="105"/>
        <v>3.7999999999999999E-2</v>
      </c>
      <c r="EA272" s="66" t="str">
        <f t="shared" si="106"/>
        <v>x̅</v>
      </c>
    </row>
    <row r="273" spans="27:131" ht="16" x14ac:dyDescent="0.2"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/>
      <c r="AM273"/>
      <c r="AN273"/>
      <c r="AO273"/>
      <c r="AP273"/>
      <c r="AQ273"/>
      <c r="AR273" s="5"/>
      <c r="AS273" s="10"/>
      <c r="AT273" s="5"/>
      <c r="AU273" s="6"/>
      <c r="AV273" s="6"/>
      <c r="AW273" s="6"/>
      <c r="AX273" s="5"/>
      <c r="AY273" s="66">
        <v>-0.50000000000000222</v>
      </c>
      <c r="AZ273" s="66">
        <v>3.7999999999999999E-2</v>
      </c>
      <c r="BA273" s="66">
        <f t="shared" si="103"/>
        <v>3.7999999999999999E-2</v>
      </c>
      <c r="BB273" s="66" t="str">
        <f t="shared" si="104"/>
        <v>x̅</v>
      </c>
      <c r="BC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Q273" s="5"/>
      <c r="DR273" s="10"/>
      <c r="DS273" s="5"/>
      <c r="DT273" s="6"/>
      <c r="DU273" s="6"/>
      <c r="DV273" s="6"/>
      <c r="DW273" s="5"/>
      <c r="DX273" s="66">
        <v>-0.66666666666666874</v>
      </c>
      <c r="DY273" s="66">
        <v>3.7999999999999999E-2</v>
      </c>
      <c r="DZ273" s="66">
        <f t="shared" si="105"/>
        <v>3.7999999999999999E-2</v>
      </c>
      <c r="EA273" s="66" t="str">
        <f t="shared" si="106"/>
        <v>x̅</v>
      </c>
    </row>
    <row r="274" spans="27:131" ht="16" x14ac:dyDescent="0.2">
      <c r="AA274" s="5"/>
      <c r="AB274" s="6"/>
      <c r="AC274" s="5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 s="5"/>
      <c r="AS274" s="10"/>
      <c r="AT274" s="5"/>
      <c r="AU274" s="6"/>
      <c r="AV274" s="6"/>
      <c r="AW274" s="6"/>
      <c r="AX274" s="5"/>
      <c r="AY274" s="66">
        <v>-0.33333333333333548</v>
      </c>
      <c r="AZ274" s="66">
        <v>3.7999999999999999E-2</v>
      </c>
      <c r="BA274" s="66">
        <f t="shared" ref="BA274:BA305" si="107">IF($BA$240="x",AZ274,NA())</f>
        <v>3.7999999999999999E-2</v>
      </c>
      <c r="BB274" s="66" t="str">
        <f t="shared" ref="BB274:BB305" si="108">IF($AI$304="","",$AI$304)</f>
        <v>x̅</v>
      </c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Q274" s="5"/>
      <c r="DR274" s="10"/>
      <c r="DS274" s="5"/>
      <c r="DT274" s="6"/>
      <c r="DU274" s="6"/>
      <c r="DV274" s="6"/>
      <c r="DW274" s="5"/>
      <c r="DX274" s="66">
        <v>-0.50000000000000222</v>
      </c>
      <c r="DY274" s="66">
        <v>3.7999999999999999E-2</v>
      </c>
      <c r="DZ274" s="66">
        <f t="shared" si="105"/>
        <v>3.7999999999999999E-2</v>
      </c>
      <c r="EA274" s="66" t="str">
        <f t="shared" si="106"/>
        <v>x̅</v>
      </c>
    </row>
    <row r="275" spans="27:131" ht="16" x14ac:dyDescent="0.2">
      <c r="AA275" s="5"/>
      <c r="AB275" s="6"/>
      <c r="AC275" s="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 s="5"/>
      <c r="AS275" s="10"/>
      <c r="AT275" s="5"/>
      <c r="AU275" s="6"/>
      <c r="AV275" s="6"/>
      <c r="AW275" s="6"/>
      <c r="AX275" s="5"/>
      <c r="AY275" s="66">
        <v>-0.16666666666666879</v>
      </c>
      <c r="AZ275" s="66">
        <v>3.7999999999999999E-2</v>
      </c>
      <c r="BA275" s="66">
        <f t="shared" si="107"/>
        <v>3.7999999999999999E-2</v>
      </c>
      <c r="BB275" s="66" t="str">
        <f t="shared" si="108"/>
        <v>x̅</v>
      </c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  <c r="CZ275" s="5"/>
      <c r="DA275" s="6"/>
      <c r="DB275" s="5"/>
      <c r="DQ275" s="5"/>
      <c r="DR275" s="10"/>
      <c r="DS275" s="5"/>
      <c r="DT275" s="6"/>
      <c r="DU275" s="6"/>
      <c r="DV275" s="6"/>
      <c r="DW275" s="5"/>
      <c r="DX275" s="66">
        <v>-0.33333333333333548</v>
      </c>
      <c r="DY275" s="66">
        <v>3.7999999999999999E-2</v>
      </c>
      <c r="DZ275" s="66">
        <f t="shared" ref="DZ275:DZ306" si="109">IF($DZ$241="x",DY275,NA())</f>
        <v>3.7999999999999999E-2</v>
      </c>
      <c r="EA275" s="66" t="str">
        <f t="shared" ref="EA275:EA306" si="110">IF($DH$305="","",$DH$305)</f>
        <v>x̅</v>
      </c>
    </row>
    <row r="276" spans="27:131" ht="16" x14ac:dyDescent="0.2">
      <c r="AA276" s="5"/>
      <c r="AB276" s="6"/>
      <c r="AC276" s="5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 s="5"/>
      <c r="AS276" s="10"/>
      <c r="AT276" s="5"/>
      <c r="AU276" s="6"/>
      <c r="AV276" s="6"/>
      <c r="AW276" s="6"/>
      <c r="AX276" s="5"/>
      <c r="AY276" s="66">
        <v>0.16666666666666449</v>
      </c>
      <c r="AZ276" s="66">
        <v>3.7999999999999999E-2</v>
      </c>
      <c r="BA276" s="66">
        <f t="shared" si="107"/>
        <v>3.7999999999999999E-2</v>
      </c>
      <c r="BB276" s="66" t="str">
        <f t="shared" si="108"/>
        <v>x̅</v>
      </c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CZ276" s="5"/>
      <c r="DA276" s="6"/>
      <c r="DB276" s="5"/>
      <c r="DQ276" s="5"/>
      <c r="DR276" s="10"/>
      <c r="DS276" s="5"/>
      <c r="DT276" s="6"/>
      <c r="DU276" s="6"/>
      <c r="DV276" s="6"/>
      <c r="DW276" s="5"/>
      <c r="DX276" s="66">
        <v>-0.16666666666666879</v>
      </c>
      <c r="DY276" s="66">
        <v>3.7999999999999999E-2</v>
      </c>
      <c r="DZ276" s="66">
        <f t="shared" si="109"/>
        <v>3.7999999999999999E-2</v>
      </c>
      <c r="EA276" s="66" t="str">
        <f t="shared" si="110"/>
        <v>x̅</v>
      </c>
    </row>
    <row r="277" spans="27:131" ht="16" x14ac:dyDescent="0.2">
      <c r="AA277" s="5"/>
      <c r="AB277" s="6"/>
      <c r="AC277" s="5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 s="5"/>
      <c r="AS277" s="10"/>
      <c r="AT277" s="5"/>
      <c r="AU277" s="6"/>
      <c r="AV277" s="6"/>
      <c r="AW277" s="6"/>
      <c r="AX277" s="5"/>
      <c r="AY277" s="66">
        <v>0.33333333333333115</v>
      </c>
      <c r="AZ277" s="66">
        <v>3.7999999999999999E-2</v>
      </c>
      <c r="BA277" s="66">
        <f t="shared" si="107"/>
        <v>3.7999999999999999E-2</v>
      </c>
      <c r="BB277" s="66" t="str">
        <f t="shared" si="108"/>
        <v>x̅</v>
      </c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CZ277" s="5"/>
      <c r="DA277" s="6"/>
      <c r="DB277" s="5"/>
      <c r="DQ277" s="5"/>
      <c r="DR277" s="10"/>
      <c r="DS277" s="5"/>
      <c r="DT277" s="6"/>
      <c r="DU277" s="6"/>
      <c r="DV277" s="6"/>
      <c r="DW277" s="5"/>
      <c r="DX277" s="66">
        <v>0.16666666666666449</v>
      </c>
      <c r="DY277" s="66">
        <v>3.7999999999999999E-2</v>
      </c>
      <c r="DZ277" s="66">
        <f t="shared" si="109"/>
        <v>3.7999999999999999E-2</v>
      </c>
      <c r="EA277" s="66" t="str">
        <f t="shared" si="110"/>
        <v>x̅</v>
      </c>
    </row>
    <row r="278" spans="27:131" ht="16" x14ac:dyDescent="0.2">
      <c r="AA278" s="5"/>
      <c r="AB278" s="6"/>
      <c r="AC278" s="5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 s="5"/>
      <c r="AS278" s="10"/>
      <c r="AT278" s="5"/>
      <c r="AU278" s="6"/>
      <c r="AV278" s="6"/>
      <c r="AW278" s="6"/>
      <c r="AX278" s="5"/>
      <c r="AY278" s="66">
        <v>0.49999999999999789</v>
      </c>
      <c r="AZ278" s="66">
        <v>3.7999999999999999E-2</v>
      </c>
      <c r="BA278" s="66">
        <f t="shared" si="107"/>
        <v>3.7999999999999999E-2</v>
      </c>
      <c r="BB278" s="66" t="str">
        <f t="shared" si="108"/>
        <v>x̅</v>
      </c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CZ278" s="5"/>
      <c r="DA278" s="6"/>
      <c r="DB278" s="5"/>
      <c r="DQ278" s="5"/>
      <c r="DR278" s="10"/>
      <c r="DS278" s="5"/>
      <c r="DT278" s="6"/>
      <c r="DU278" s="6"/>
      <c r="DV278" s="6"/>
      <c r="DW278" s="5"/>
      <c r="DX278" s="66">
        <v>0.33333333333333115</v>
      </c>
      <c r="DY278" s="66">
        <v>3.7999999999999999E-2</v>
      </c>
      <c r="DZ278" s="66">
        <f t="shared" si="109"/>
        <v>3.7999999999999999E-2</v>
      </c>
      <c r="EA278" s="66" t="str">
        <f t="shared" si="110"/>
        <v>x̅</v>
      </c>
    </row>
    <row r="279" spans="27:131" ht="16" x14ac:dyDescent="0.2">
      <c r="AA279" s="5"/>
      <c r="AB279" s="6"/>
      <c r="AC279" s="5"/>
      <c r="AD279" s="7"/>
      <c r="AE279" s="5"/>
      <c r="AF279" s="5"/>
      <c r="AG279" s="5"/>
      <c r="AH279" s="5"/>
      <c r="AI279" s="7"/>
      <c r="AJ279" s="5"/>
      <c r="AK279" s="5"/>
      <c r="AL279"/>
      <c r="AM279"/>
      <c r="AN279"/>
      <c r="AO279"/>
      <c r="AP279"/>
      <c r="AQ279"/>
      <c r="AR279" s="5"/>
      <c r="AS279" s="10"/>
      <c r="AT279" s="5"/>
      <c r="AU279" s="6"/>
      <c r="AV279" s="6"/>
      <c r="AW279" s="6"/>
      <c r="AX279" s="5"/>
      <c r="AY279" s="66">
        <v>0.66666666666666441</v>
      </c>
      <c r="AZ279" s="66">
        <v>3.7999999999999999E-2</v>
      </c>
      <c r="BA279" s="66">
        <f t="shared" si="107"/>
        <v>3.7999999999999999E-2</v>
      </c>
      <c r="BB279" s="66" t="str">
        <f t="shared" si="108"/>
        <v>x̅</v>
      </c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CZ279" s="5"/>
      <c r="DA279" s="6"/>
      <c r="DB279" s="5"/>
      <c r="DQ279" s="5"/>
      <c r="DR279" s="10"/>
      <c r="DS279" s="5"/>
      <c r="DT279" s="6"/>
      <c r="DU279" s="6"/>
      <c r="DV279" s="6"/>
      <c r="DW279" s="5"/>
      <c r="DX279" s="66">
        <v>0.49999999999999789</v>
      </c>
      <c r="DY279" s="66">
        <v>3.7999999999999999E-2</v>
      </c>
      <c r="DZ279" s="66">
        <f t="shared" si="109"/>
        <v>3.7999999999999999E-2</v>
      </c>
      <c r="EA279" s="66" t="str">
        <f t="shared" si="110"/>
        <v>x̅</v>
      </c>
    </row>
    <row r="280" spans="27:131" ht="16" x14ac:dyDescent="0.2">
      <c r="AA280" s="5"/>
      <c r="AB280" s="6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10"/>
      <c r="AT280" s="5"/>
      <c r="AU280" s="6"/>
      <c r="AV280" s="6"/>
      <c r="AW280" s="6"/>
      <c r="AX280" s="5"/>
      <c r="AY280" s="66">
        <v>0.83333333333333093</v>
      </c>
      <c r="AZ280" s="66">
        <v>3.7999999999999999E-2</v>
      </c>
      <c r="BA280" s="66">
        <f t="shared" si="107"/>
        <v>3.7999999999999999E-2</v>
      </c>
      <c r="BB280" s="66" t="str">
        <f t="shared" si="108"/>
        <v>x̅</v>
      </c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CZ280" s="5"/>
      <c r="DA280" s="6"/>
      <c r="DB280" s="5"/>
      <c r="DC280" s="7"/>
      <c r="DD280" s="5"/>
      <c r="DE280" s="5"/>
      <c r="DF280" s="5"/>
      <c r="DG280" s="5"/>
      <c r="DH280" s="7"/>
      <c r="DI280" s="5"/>
      <c r="DJ280" s="5"/>
      <c r="DQ280" s="5"/>
      <c r="DR280" s="10"/>
      <c r="DS280" s="5"/>
      <c r="DT280" s="6"/>
      <c r="DU280" s="6"/>
      <c r="DV280" s="6"/>
      <c r="DW280" s="5"/>
      <c r="DX280" s="66">
        <v>0.66666666666666441</v>
      </c>
      <c r="DY280" s="66">
        <v>3.7999999999999999E-2</v>
      </c>
      <c r="DZ280" s="66">
        <f t="shared" si="109"/>
        <v>3.7999999999999999E-2</v>
      </c>
      <c r="EA280" s="66" t="str">
        <f t="shared" si="110"/>
        <v>x̅</v>
      </c>
    </row>
    <row r="281" spans="27:131" ht="16" x14ac:dyDescent="0.2">
      <c r="AA281" s="5"/>
      <c r="AB281" s="6"/>
      <c r="AC281" s="5"/>
      <c r="AD281" s="5"/>
      <c r="AE281" s="5"/>
      <c r="AF281" s="6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10"/>
      <c r="AT281" s="5"/>
      <c r="AU281" s="6"/>
      <c r="AV281" s="6"/>
      <c r="AW281" s="6"/>
      <c r="AX281" s="5"/>
      <c r="AY281" s="66">
        <v>1.1666666666666643</v>
      </c>
      <c r="AZ281" s="66">
        <v>3.7999999999999999E-2</v>
      </c>
      <c r="BA281" s="66">
        <f t="shared" si="107"/>
        <v>3.7999999999999999E-2</v>
      </c>
      <c r="BB281" s="66" t="str">
        <f t="shared" si="108"/>
        <v>x̅</v>
      </c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CZ281" s="5"/>
      <c r="DA281" s="6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10"/>
      <c r="DS281" s="5"/>
      <c r="DT281" s="6"/>
      <c r="DU281" s="6"/>
      <c r="DV281" s="6"/>
      <c r="DW281" s="5"/>
      <c r="DX281" s="66">
        <v>0.83333333333333093</v>
      </c>
      <c r="DY281" s="66">
        <v>3.7999999999999999E-2</v>
      </c>
      <c r="DZ281" s="66">
        <f t="shared" si="109"/>
        <v>3.7999999999999999E-2</v>
      </c>
      <c r="EA281" s="66" t="str">
        <f t="shared" si="110"/>
        <v>x̅</v>
      </c>
    </row>
    <row r="282" spans="27:131" ht="16" x14ac:dyDescent="0.2">
      <c r="AA282" s="5"/>
      <c r="AB282" s="6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10"/>
      <c r="AT282" s="5"/>
      <c r="AU282" s="6"/>
      <c r="AV282" s="6"/>
      <c r="AW282" s="6"/>
      <c r="AX282" s="5"/>
      <c r="AY282" s="66">
        <v>1.3333333333333313</v>
      </c>
      <c r="AZ282" s="66">
        <v>3.7999999999999999E-2</v>
      </c>
      <c r="BA282" s="66">
        <f t="shared" si="107"/>
        <v>3.7999999999999999E-2</v>
      </c>
      <c r="BB282" s="66" t="str">
        <f t="shared" si="108"/>
        <v>x̅</v>
      </c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CZ282" s="5"/>
      <c r="DA282" s="6"/>
      <c r="DB282" s="5"/>
      <c r="DC282" s="5"/>
      <c r="DD282" s="5"/>
      <c r="DE282" s="6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10"/>
      <c r="DS282" s="5"/>
      <c r="DT282" s="6"/>
      <c r="DU282" s="6"/>
      <c r="DV282" s="6"/>
      <c r="DW282" s="5"/>
      <c r="DX282" s="66">
        <v>1.1666666666666643</v>
      </c>
      <c r="DY282" s="66">
        <v>3.7999999999999999E-2</v>
      </c>
      <c r="DZ282" s="66">
        <f t="shared" si="109"/>
        <v>3.7999999999999999E-2</v>
      </c>
      <c r="EA282" s="66" t="str">
        <f t="shared" si="110"/>
        <v>x̅</v>
      </c>
    </row>
    <row r="283" spans="27:131" ht="17" thickBot="1" x14ac:dyDescent="0.25">
      <c r="AA283" s="5"/>
      <c r="AB283" s="6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10"/>
      <c r="AT283" s="5"/>
      <c r="AU283" s="6"/>
      <c r="AV283" s="6"/>
      <c r="AW283" s="6"/>
      <c r="AX283" s="5"/>
      <c r="AY283" s="66">
        <v>1.4999999999999982</v>
      </c>
      <c r="AZ283" s="66">
        <v>3.7999999999999999E-2</v>
      </c>
      <c r="BA283" s="66">
        <f t="shared" si="107"/>
        <v>3.7999999999999999E-2</v>
      </c>
      <c r="BB283" s="66" t="str">
        <f t="shared" si="108"/>
        <v>x̅</v>
      </c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CZ283" s="5"/>
      <c r="DA283" s="6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10"/>
      <c r="DS283" s="5"/>
      <c r="DT283" s="6"/>
      <c r="DU283" s="6"/>
      <c r="DV283" s="6"/>
      <c r="DW283" s="5"/>
      <c r="DX283" s="66">
        <v>1.3333333333333313</v>
      </c>
      <c r="DY283" s="66">
        <v>3.7999999999999999E-2</v>
      </c>
      <c r="DZ283" s="66">
        <f t="shared" si="109"/>
        <v>3.7999999999999999E-2</v>
      </c>
      <c r="EA283" s="66" t="str">
        <f t="shared" si="110"/>
        <v>x̅</v>
      </c>
    </row>
    <row r="284" spans="27:131" ht="17" thickBot="1" x14ac:dyDescent="0.25">
      <c r="AA284" s="5"/>
      <c r="AB284" s="109"/>
      <c r="AC284" s="110"/>
      <c r="AD284" s="111"/>
      <c r="AE284" s="111"/>
      <c r="AF284" s="111"/>
      <c r="AG284" s="111"/>
      <c r="AH284" s="111"/>
      <c r="AI284" s="111"/>
      <c r="AJ284" s="111"/>
      <c r="AK284" s="111"/>
      <c r="AL284" s="111"/>
      <c r="AM284" s="111"/>
      <c r="AN284" s="111"/>
      <c r="AO284" s="112"/>
      <c r="AP284" s="30"/>
      <c r="AQ284" s="30"/>
      <c r="AR284" s="30"/>
      <c r="AS284" s="30"/>
      <c r="AT284" s="31"/>
      <c r="AU284" s="26"/>
      <c r="AV284" s="26"/>
      <c r="AW284" s="26"/>
      <c r="AX284" s="30"/>
      <c r="AY284" s="66">
        <v>1.6666666666666652</v>
      </c>
      <c r="AZ284" s="66">
        <v>3.7999999999999999E-2</v>
      </c>
      <c r="BA284" s="66">
        <f t="shared" si="107"/>
        <v>3.7999999999999999E-2</v>
      </c>
      <c r="BB284" s="66" t="str">
        <f t="shared" si="108"/>
        <v>x̅</v>
      </c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CZ284" s="5"/>
      <c r="DA284" s="6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10"/>
      <c r="DS284" s="5"/>
      <c r="DT284" s="6"/>
      <c r="DU284" s="6"/>
      <c r="DV284" s="6"/>
      <c r="DW284" s="5"/>
      <c r="DX284" s="66">
        <v>1.4999999999999982</v>
      </c>
      <c r="DY284" s="66">
        <v>3.7999999999999999E-2</v>
      </c>
      <c r="DZ284" s="66">
        <f t="shared" si="109"/>
        <v>3.7999999999999999E-2</v>
      </c>
      <c r="EA284" s="66" t="str">
        <f t="shared" si="110"/>
        <v>x̅</v>
      </c>
    </row>
    <row r="285" spans="27:131" ht="16" x14ac:dyDescent="0.2">
      <c r="AA285"/>
      <c r="AB285" s="113"/>
      <c r="AC285" s="129" t="s">
        <v>22</v>
      </c>
      <c r="AD285" s="8"/>
      <c r="AE285" s="66"/>
      <c r="AF285" s="26" t="str">
        <f t="shared" ref="AF285:AK285" si="111">F60</f>
        <v>shading</v>
      </c>
      <c r="AG285" s="26" t="str">
        <f t="shared" si="111"/>
        <v>hypothesized mean</v>
      </c>
      <c r="AH285" s="26" t="str">
        <f t="shared" si="111"/>
        <v>expected variability</v>
      </c>
      <c r="AI285" s="26" t="str">
        <f t="shared" si="111"/>
        <v>raw CV &lt;&lt;</v>
      </c>
      <c r="AJ285" s="26" t="str">
        <f t="shared" si="111"/>
        <v>&lt;&lt; standardized CV</v>
      </c>
      <c r="AK285" s="26" t="str">
        <f t="shared" si="111"/>
        <v>&lt;&lt; probability</v>
      </c>
      <c r="AL285" s="30"/>
      <c r="AM285" s="127" t="s">
        <v>106</v>
      </c>
      <c r="AN285" s="128">
        <f>H47</f>
        <v>0.91675474460491091</v>
      </c>
      <c r="AO285" s="114"/>
      <c r="AP285" s="8"/>
      <c r="AQ285" s="30"/>
      <c r="AR285" s="30"/>
      <c r="AS285" s="31"/>
      <c r="AT285" s="30"/>
      <c r="AU285" s="26" t="s">
        <v>25</v>
      </c>
      <c r="AV285" s="66" t="s">
        <v>26</v>
      </c>
      <c r="AW285" s="26" t="s">
        <v>81</v>
      </c>
      <c r="AX285" s="30"/>
      <c r="AY285" s="66">
        <v>1.8333333333333321</v>
      </c>
      <c r="AZ285" s="66">
        <v>3.7999999999999999E-2</v>
      </c>
      <c r="BA285" s="66">
        <f t="shared" si="107"/>
        <v>3.7999999999999999E-2</v>
      </c>
      <c r="BB285" s="66" t="str">
        <f t="shared" si="108"/>
        <v>x̅</v>
      </c>
      <c r="CZ285" s="5"/>
      <c r="DA285" s="109"/>
      <c r="DB285" s="110"/>
      <c r="DC285" s="111"/>
      <c r="DD285" s="111"/>
      <c r="DE285" s="111"/>
      <c r="DF285" s="111"/>
      <c r="DG285" s="111"/>
      <c r="DH285" s="111"/>
      <c r="DI285" s="111"/>
      <c r="DJ285" s="111"/>
      <c r="DK285" s="111"/>
      <c r="DL285" s="111"/>
      <c r="DM285" s="111"/>
      <c r="DN285" s="112"/>
      <c r="DO285" s="30"/>
      <c r="DP285" s="30"/>
      <c r="DQ285" s="30"/>
      <c r="DR285" s="30"/>
      <c r="DS285" s="31"/>
      <c r="DT285" s="26"/>
      <c r="DU285" s="26"/>
      <c r="DV285" s="26"/>
      <c r="DW285" s="30"/>
      <c r="DX285" s="66">
        <v>1.6666666666666652</v>
      </c>
      <c r="DY285" s="66">
        <v>3.7999999999999999E-2</v>
      </c>
      <c r="DZ285" s="66">
        <f t="shared" si="109"/>
        <v>3.7999999999999999E-2</v>
      </c>
      <c r="EA285" s="66" t="str">
        <f t="shared" si="110"/>
        <v>x̅</v>
      </c>
    </row>
    <row r="286" spans="27:131" ht="16" x14ac:dyDescent="0.2">
      <c r="AA286"/>
      <c r="AB286" s="113"/>
      <c r="AC286" s="28" t="s">
        <v>17</v>
      </c>
      <c r="AD286" s="27" t="s">
        <v>13</v>
      </c>
      <c r="AE286" s="27" t="s">
        <v>23</v>
      </c>
      <c r="AF286" s="27" t="s">
        <v>0</v>
      </c>
      <c r="AG286" s="28" t="s">
        <v>14</v>
      </c>
      <c r="AH286" s="29" t="str">
        <f>H59</f>
        <v>SE = σ̂(x̅) = s/√n</v>
      </c>
      <c r="AI286" s="29" t="str">
        <f>I59</f>
        <v>x̅</v>
      </c>
      <c r="AJ286" s="28" t="str">
        <f>J59</f>
        <v>t score</v>
      </c>
      <c r="AK286" s="28" t="str">
        <f>K59</f>
        <v>P(x̅)</v>
      </c>
      <c r="AL286" s="8"/>
      <c r="AM286" s="127" t="s">
        <v>4</v>
      </c>
      <c r="AN286" s="128">
        <f>H48</f>
        <v>80.283245255395087</v>
      </c>
      <c r="AO286" s="114"/>
      <c r="AP286" s="8"/>
      <c r="AQ286" s="30" t="s">
        <v>85</v>
      </c>
      <c r="AR286" s="30"/>
      <c r="AS286" s="30"/>
      <c r="AT286" s="30"/>
      <c r="AU286" s="29" t="str">
        <f>AN301</f>
        <v>x</v>
      </c>
      <c r="AV286" s="99" t="s">
        <v>1</v>
      </c>
      <c r="AW286" s="29" t="str">
        <f>AN301</f>
        <v>x</v>
      </c>
      <c r="AX286" s="30"/>
      <c r="AY286" s="66">
        <v>-1.8333333333333366</v>
      </c>
      <c r="AZ286" s="66">
        <v>6.2000000000000006E-2</v>
      </c>
      <c r="BA286" s="66">
        <f t="shared" si="107"/>
        <v>6.2000000000000006E-2</v>
      </c>
      <c r="BB286" s="66" t="str">
        <f t="shared" si="108"/>
        <v>x̅</v>
      </c>
      <c r="DA286" s="113"/>
      <c r="DB286" s="129" t="s">
        <v>22</v>
      </c>
      <c r="DC286" s="8"/>
      <c r="DD286" s="66"/>
      <c r="DE286" s="26" t="str">
        <f>'SCORECHART (2)'!AN56</f>
        <v>shading</v>
      </c>
      <c r="DF286" s="26" t="str">
        <f>'SCORECHART (2)'!AO56</f>
        <v>hypothesized mean</v>
      </c>
      <c r="DG286" s="26" t="str">
        <f>'SCORECHART (2)'!AP56</f>
        <v>expected variability</v>
      </c>
      <c r="DH286" s="26" t="str">
        <f>'SCORECHART (2)'!AQ56</f>
        <v>raw CV &lt;&lt;</v>
      </c>
      <c r="DI286" s="26" t="str">
        <f>'SCORECHART (2)'!AR56</f>
        <v>&lt;&lt; standardized CV</v>
      </c>
      <c r="DJ286" s="26" t="str">
        <f>'SCORECHART (2)'!AS56</f>
        <v>&lt;&lt; probability</v>
      </c>
      <c r="DK286" s="30"/>
      <c r="DL286" s="127" t="s">
        <v>106</v>
      </c>
      <c r="DM286" s="128">
        <f>'SCORECHART (2)'!AP43</f>
        <v>0.91675474460491091</v>
      </c>
      <c r="DN286" s="114"/>
      <c r="DO286" s="8"/>
      <c r="DP286" s="30"/>
      <c r="DQ286" s="30"/>
      <c r="DR286" s="31"/>
      <c r="DS286" s="30"/>
      <c r="DT286" s="26" t="s">
        <v>25</v>
      </c>
      <c r="DU286" s="66" t="s">
        <v>26</v>
      </c>
      <c r="DV286" s="26" t="s">
        <v>81</v>
      </c>
      <c r="DW286" s="30"/>
      <c r="DX286" s="66">
        <v>1.8333333333333321</v>
      </c>
      <c r="DY286" s="66">
        <v>3.7999999999999999E-2</v>
      </c>
      <c r="DZ286" s="66">
        <f t="shared" si="109"/>
        <v>3.7999999999999999E-2</v>
      </c>
      <c r="EA286" s="66" t="str">
        <f t="shared" si="110"/>
        <v>x̅</v>
      </c>
    </row>
    <row r="287" spans="27:131" ht="17" x14ac:dyDescent="0.2">
      <c r="AA287"/>
      <c r="AB287" s="113"/>
      <c r="AC287" s="32">
        <f t="shared" ref="AC287:AK288" si="112">C61</f>
        <v>30</v>
      </c>
      <c r="AD287" s="32" t="str">
        <f t="shared" si="112"/>
        <v>T x̅</v>
      </c>
      <c r="AE287" s="32" t="str">
        <f t="shared" si="112"/>
        <v>critical value x̅</v>
      </c>
      <c r="AF287" s="32" t="str">
        <f t="shared" si="112"/>
        <v>two left</v>
      </c>
      <c r="AG287" s="36">
        <f t="shared" si="112"/>
        <v>80</v>
      </c>
      <c r="AH287" s="84">
        <f t="shared" si="112"/>
        <v>0.44824049374179142</v>
      </c>
      <c r="AI287" s="36">
        <f t="shared" si="112"/>
        <v>79.083245255395084</v>
      </c>
      <c r="AJ287" s="33">
        <f t="shared" si="112"/>
        <v>-2.0452296421327048</v>
      </c>
      <c r="AK287" s="34">
        <f t="shared" si="112"/>
        <v>2.5000000000000001E-2</v>
      </c>
      <c r="AL287" s="8"/>
      <c r="AM287" s="127" t="s">
        <v>5</v>
      </c>
      <c r="AN287" s="128">
        <f>H49</f>
        <v>82.116754744604918</v>
      </c>
      <c r="AO287" s="114"/>
      <c r="AP287" s="8"/>
      <c r="AQ287" s="30"/>
      <c r="AR287" s="30"/>
      <c r="AS287" s="35" t="s">
        <v>27</v>
      </c>
      <c r="AT287" s="64" t="s">
        <v>76</v>
      </c>
      <c r="AU287" s="64" t="str">
        <f>AD305&amp;" "&amp;AU285</f>
        <v>T x̅ X1</v>
      </c>
      <c r="AV287" s="64" t="str">
        <f>AD306&amp;" "&amp;AV285</f>
        <v>T x̅ X2</v>
      </c>
      <c r="AW287" s="64" t="str">
        <f>AD309&amp;" "&amp;AW285</f>
        <v>T x̅ X3</v>
      </c>
      <c r="AX287" s="30"/>
      <c r="AY287" s="66">
        <v>-1.6666666666666696</v>
      </c>
      <c r="AZ287" s="66">
        <v>6.2000000000000006E-2</v>
      </c>
      <c r="BA287" s="66">
        <f t="shared" si="107"/>
        <v>6.2000000000000006E-2</v>
      </c>
      <c r="BB287" s="66" t="str">
        <f t="shared" si="108"/>
        <v>x̅</v>
      </c>
      <c r="DA287" s="113"/>
      <c r="DB287" s="28" t="s">
        <v>17</v>
      </c>
      <c r="DC287" s="27" t="s">
        <v>13</v>
      </c>
      <c r="DD287" s="27" t="s">
        <v>23</v>
      </c>
      <c r="DE287" s="27" t="s">
        <v>0</v>
      </c>
      <c r="DF287" s="28" t="s">
        <v>14</v>
      </c>
      <c r="DG287" s="29" t="str">
        <f>'SCORECHART (2)'!AP55</f>
        <v>SE = σ̂(x̅) = s/√n</v>
      </c>
      <c r="DH287" s="29" t="str">
        <f>'SCORECHART (2)'!AQ55</f>
        <v>x̅</v>
      </c>
      <c r="DI287" s="28" t="str">
        <f>'SCORECHART (2)'!AR55</f>
        <v>t score</v>
      </c>
      <c r="DJ287" s="28" t="str">
        <f>'SCORECHART (2)'!AS55</f>
        <v>P(x̅)</v>
      </c>
      <c r="DK287" s="8"/>
      <c r="DL287" s="127" t="s">
        <v>4</v>
      </c>
      <c r="DM287" s="128">
        <f>'SCORECHART (2)'!AP44</f>
        <v>80.283245255395087</v>
      </c>
      <c r="DN287" s="114"/>
      <c r="DO287" s="8"/>
      <c r="DP287" s="30" t="s">
        <v>85</v>
      </c>
      <c r="DQ287" s="30"/>
      <c r="DR287" s="30"/>
      <c r="DS287" s="30"/>
      <c r="DT287" s="29" t="str">
        <f>DM302</f>
        <v>x</v>
      </c>
      <c r="DU287" s="99" t="s">
        <v>1</v>
      </c>
      <c r="DV287" s="29" t="str">
        <f>DM302</f>
        <v>x</v>
      </c>
      <c r="DW287" s="30"/>
      <c r="DX287" s="66">
        <v>-1.8333333333333366</v>
      </c>
      <c r="DY287" s="66">
        <v>6.2000000000000006E-2</v>
      </c>
      <c r="DZ287" s="66">
        <f t="shared" si="109"/>
        <v>6.2000000000000006E-2</v>
      </c>
      <c r="EA287" s="66" t="str">
        <f t="shared" si="110"/>
        <v>x̅</v>
      </c>
    </row>
    <row r="288" spans="27:131" ht="17" x14ac:dyDescent="0.2">
      <c r="AA288"/>
      <c r="AB288" s="113"/>
      <c r="AC288" s="32">
        <f t="shared" si="112"/>
        <v>30</v>
      </c>
      <c r="AD288" s="32" t="str">
        <f t="shared" si="112"/>
        <v>T x̅</v>
      </c>
      <c r="AE288" s="32" t="str">
        <f t="shared" si="112"/>
        <v>critical value x̅</v>
      </c>
      <c r="AF288" s="32" t="str">
        <f t="shared" si="112"/>
        <v>two right</v>
      </c>
      <c r="AG288" s="36">
        <f t="shared" si="112"/>
        <v>80</v>
      </c>
      <c r="AH288" s="84">
        <f t="shared" si="112"/>
        <v>0.44824049374179142</v>
      </c>
      <c r="AI288" s="36">
        <f t="shared" si="112"/>
        <v>80.916754744604916</v>
      </c>
      <c r="AJ288" s="33">
        <f t="shared" si="112"/>
        <v>2.0452296421327034</v>
      </c>
      <c r="AK288" s="34">
        <f t="shared" si="112"/>
        <v>2.5000000000000001E-2</v>
      </c>
      <c r="AL288" s="30"/>
      <c r="AM288" s="8"/>
      <c r="AN288" s="8"/>
      <c r="AO288" s="114"/>
      <c r="AP288" s="8"/>
      <c r="AQ288" s="40" t="s">
        <v>30</v>
      </c>
      <c r="AR288" s="40">
        <f>AE359-AE353</f>
        <v>6</v>
      </c>
      <c r="AS288" s="38">
        <f>AE353</f>
        <v>-3</v>
      </c>
      <c r="AT288" s="78">
        <f t="shared" ref="AT288:AT319" si="113">IF(
    LEFT($AD$305,1) ="T",
    _xlfn.T.DIST(AS288, $AC$305-1, FALSE),
    _xlfn.NORM.S.DIST(AS288, FALSE)
)</f>
        <v>6.8609287304041465E-3</v>
      </c>
      <c r="AU288" s="78" cm="1">
        <f t="array" ref="AU288">_xlfn.IFS(
    FALSE, N("Check if X1 shading is ON"),
    $AU$286&lt;&gt;"x", NA(),
    FALSE, N("Check if case is 'LEFT' and x axis value less than z score"),
    AND($AF$305 = "LEFT", $AS288 &lt; IF($AJ$305="", 0, $AJ$305)), $AT288,
    FALSE, N("Check if case is 'RIGHT' and x axis value greater than z score"),
    AND($AF$305 = "RIGHT", $AS288 &gt; IF($AJ$305="", 0, $AJ$305)), $AT288,
    FALSE, N("Default case: Return NA()"),
    TRUE, NA()
)</f>
        <v>6.8609287304041465E-3</v>
      </c>
      <c r="AV288" s="78" t="e" cm="1">
        <f t="array" ref="AV288">_xlfn.IFS(
    FALSE, N("Check if X1 shading is ON"),
    $AU$286&lt;&gt;"x", NA(),
    FALSE, N("Check if case is 'LEFT' and x axis value less than z score"),
    AND($AF$306 = "LEFT", $AS288 &lt; IF($AJ$306="", 0, $AJ$306)), $AT288,
    FALSE, N("Check if case is 'RIGHT' and x axis value greater than z score"),
    AND($AF$306 = "RIGHT", $AS288 &gt; IF($AJ$306="", 0, $AJ$306)), $AT288,
    FALSE, N("Default case: Return NA()"),
    TRUE, NA()
)</f>
        <v>#N/A</v>
      </c>
      <c r="AW288" s="78" t="e" cm="1">
        <f t="array" ref="AW288">_xlfn.IFS(
    FALSE, N("Check if X1 shading is ON"),
    $AW$286&lt;&gt;"x", NA(),
    FALSE, N("Check if case is 'LEFT' and x axis value less than z score"),
    AND($AF$309 = "LEFT", $AS288 &lt; IF($AJ$309="", 0, $AJ$309)), $AT288,
    FALSE, N("Check if case is 'RIGHT' and x axis value greater than z score"),
    AND($AF$309 = "RIGHT", $AS288 &gt; IF($AJ$309="", 0, $AJ$309)), $AT288,
    FALSE, N("Check if case is 'TWO' and both directions"),
    AND(
        $AF$309 = "TWO",
        OR($AS288 &lt; -ABS($AJ$309), $AS288 &gt; ABS($AJ$309))
    ), $AT288,
    FALSE, N("Default case: Return NA()"),
    TRUE, NA()
)</f>
        <v>#N/A</v>
      </c>
      <c r="AX288" s="30"/>
      <c r="AY288" s="66">
        <v>-1.5000000000000027</v>
      </c>
      <c r="AZ288" s="66">
        <v>6.2000000000000006E-2</v>
      </c>
      <c r="BA288" s="66">
        <f t="shared" si="107"/>
        <v>6.2000000000000006E-2</v>
      </c>
      <c r="BB288" s="66" t="str">
        <f t="shared" si="108"/>
        <v>x̅</v>
      </c>
      <c r="DA288" s="113"/>
      <c r="DB288" s="32">
        <f>'SCORECHART (2)'!AK57</f>
        <v>30</v>
      </c>
      <c r="DC288" s="32" t="str">
        <f>'SCORECHART (2)'!AL57</f>
        <v>T x̅</v>
      </c>
      <c r="DD288" s="32" t="str">
        <f>'SCORECHART (2)'!AM57</f>
        <v>critical value x̅</v>
      </c>
      <c r="DE288" s="32" t="str">
        <f>'SCORECHART (2)'!AN57</f>
        <v>two left</v>
      </c>
      <c r="DF288" s="36">
        <f>'SCORECHART (2)'!AO57</f>
        <v>80</v>
      </c>
      <c r="DG288" s="84">
        <f>'SCORECHART (2)'!AP57</f>
        <v>0.44824049374179142</v>
      </c>
      <c r="DH288" s="36">
        <f>'SCORECHART (2)'!AQ57</f>
        <v>79.083245255395084</v>
      </c>
      <c r="DI288" s="33">
        <f>'SCORECHART (2)'!AR57</f>
        <v>-2.0452296421327048</v>
      </c>
      <c r="DJ288" s="34">
        <f>'SCORECHART (2)'!AS57</f>
        <v>2.5000000000000001E-2</v>
      </c>
      <c r="DK288" s="8"/>
      <c r="DL288" s="127" t="s">
        <v>5</v>
      </c>
      <c r="DM288" s="128">
        <f>'SCORECHART (2)'!AP45</f>
        <v>82.116754744604918</v>
      </c>
      <c r="DN288" s="114"/>
      <c r="DO288" s="8"/>
      <c r="DP288" s="30"/>
      <c r="DQ288" s="30"/>
      <c r="DR288" s="35" t="s">
        <v>27</v>
      </c>
      <c r="DS288" s="64" t="s">
        <v>76</v>
      </c>
      <c r="DT288" s="64" t="str">
        <f>DC306&amp;" "&amp;DT286</f>
        <v>T x̅ X1</v>
      </c>
      <c r="DU288" s="64" t="str">
        <f>DC307&amp;" "&amp;DU286</f>
        <v>T x̅ X2</v>
      </c>
      <c r="DV288" s="64" t="str">
        <f>DC310&amp;" "&amp;DV286</f>
        <v>T x̅ X3</v>
      </c>
      <c r="DW288" s="30"/>
      <c r="DX288" s="66">
        <v>-1.6666666666666696</v>
      </c>
      <c r="DY288" s="66">
        <v>6.2000000000000006E-2</v>
      </c>
      <c r="DZ288" s="66">
        <f t="shared" si="109"/>
        <v>6.2000000000000006E-2</v>
      </c>
      <c r="EA288" s="66" t="str">
        <f t="shared" si="110"/>
        <v>x̅</v>
      </c>
    </row>
    <row r="289" spans="27:131" ht="16" x14ac:dyDescent="0.2">
      <c r="AA289"/>
      <c r="AB289" s="113"/>
      <c r="AC289" s="26"/>
      <c r="AD289" s="26"/>
      <c r="AE289" s="26"/>
      <c r="AF289" s="26"/>
      <c r="AG289" s="37"/>
      <c r="AH289" s="8"/>
      <c r="AI289" s="8"/>
      <c r="AJ289" s="8"/>
      <c r="AK289" s="8"/>
      <c r="AL289" s="30"/>
      <c r="AM289" s="8"/>
      <c r="AN289" s="8"/>
      <c r="AO289" s="114"/>
      <c r="AP289" s="8"/>
      <c r="AQ289" s="40" t="s">
        <v>32</v>
      </c>
      <c r="AR289" s="40">
        <v>144</v>
      </c>
      <c r="AS289" s="38">
        <f t="shared" ref="AS289:AS320" si="114">AS288+$AR$290</f>
        <v>-2.9583333333333335</v>
      </c>
      <c r="AT289" s="78">
        <f t="shared" si="113"/>
        <v>7.5697742616042795E-3</v>
      </c>
      <c r="AU289" s="78" cm="1">
        <f t="array" ref="AU289">_xlfn.IFS(
    FALSE, N("Check if X1 shading is ON"),
    $AU$286&lt;&gt;"x", NA(),
    FALSE, N("Check if case is 'LEFT' and x axis value less than z score"),
    AND($AF$305 = "LEFT", $AS289 &lt; IF($AJ$305="", 0, $AJ$305)), $AT289,
    FALSE, N("Check if case is 'RIGHT' and x axis value greater than z score"),
    AND($AF$305 = "RIGHT", $AS289 &gt; IF($AJ$305="", 0, $AJ$305)), $AT289,
    FALSE, N("Check if case is 'TWO' and both directions"),
    AND(
        $AF$305 = "TWO",
        OR($AS289 &lt; -ABS($AJ$305), $AS289 &gt; ABS($AJ$306))
    ), $AT289,
    FALSE, N("Default case: Return NA()"),
    TRUE, NA()
)</f>
        <v>7.5697742616042795E-3</v>
      </c>
      <c r="AV289" s="78" t="e" cm="1">
        <f t="array" ref="AV289">_xlfn.IFS(
    FALSE, N("Check if X1 shading is ON"),
    $AU$286&lt;&gt;"x", NA(),
    FALSE, N("Check if case is 'LEFT' and x axis value less than z score"),
    AND($AF$306 = "LEFT", $AS289 &lt; IF($AJ$306="", 0, $AJ$306)), $AT289,
    FALSE, N("Check if case is 'RIGHT' and x axis value greater than z score"),
    AND($AF$306 = "RIGHT", $AS289 &gt; IF($AJ$306="", 0, $AJ$306)), $AT289,
    FALSE, N("Default case: Return NA()"),
    TRUE, NA()
)</f>
        <v>#N/A</v>
      </c>
      <c r="AW289" s="78" t="e" cm="1">
        <f t="array" ref="AW289">_xlfn.IFS(
    FALSE, N("Check if X1 shading is ON"),
    $AW$286&lt;&gt;"x", NA(),
    FALSE, N("Check if case is 'LEFT' and x axis value less than z score"),
    AND($AF$309 = "LEFT", $AS289 &lt; IF($AJ$309="", 0, $AJ$309)), $AT289,
    FALSE, N("Check if case is 'RIGHT' and x axis value greater than z score"),
    AND($AF$309 = "RIGHT", $AS289 &gt; IF($AJ$309="", 0, $AJ$309)), $AT289,
    FALSE, N("Check if case is 'TWO' and both directions"),
    AND(
        $AF$309 = "TWO",
        OR($AS289 &lt; -ABS($AJ$309), $AS289 &gt; ABS($AJ$309))
    ), $AT289,
    FALSE, N("Default case: Return NA()"),
    TRUE, NA()
)</f>
        <v>#N/A</v>
      </c>
      <c r="AX289" s="30"/>
      <c r="AY289" s="66">
        <v>-1.3333333333333357</v>
      </c>
      <c r="AZ289" s="66">
        <v>6.2000000000000006E-2</v>
      </c>
      <c r="BA289" s="66">
        <f t="shared" si="107"/>
        <v>6.2000000000000006E-2</v>
      </c>
      <c r="BB289" s="66" t="str">
        <f t="shared" si="108"/>
        <v>x̅</v>
      </c>
      <c r="DA289" s="113"/>
      <c r="DB289" s="32">
        <f>'SCORECHART (2)'!AK58</f>
        <v>30</v>
      </c>
      <c r="DC289" s="32" t="str">
        <f>'SCORECHART (2)'!AL58</f>
        <v>T x̅</v>
      </c>
      <c r="DD289" s="32" t="str">
        <f>'SCORECHART (2)'!AM58</f>
        <v>critical value x̅</v>
      </c>
      <c r="DE289" s="32" t="str">
        <f>'SCORECHART (2)'!AN58</f>
        <v>two right</v>
      </c>
      <c r="DF289" s="36">
        <f>'SCORECHART (2)'!AO58</f>
        <v>80</v>
      </c>
      <c r="DG289" s="84">
        <f>'SCORECHART (2)'!AP58</f>
        <v>0.44824049374179142</v>
      </c>
      <c r="DH289" s="36">
        <f>'SCORECHART (2)'!AQ58</f>
        <v>80.916754744604916</v>
      </c>
      <c r="DI289" s="33">
        <f>'SCORECHART (2)'!AR58</f>
        <v>2.0452296421327034</v>
      </c>
      <c r="DJ289" s="34">
        <f>'SCORECHART (2)'!AS58</f>
        <v>2.5000000000000001E-2</v>
      </c>
      <c r="DK289" s="30"/>
      <c r="DL289" s="8"/>
      <c r="DM289" s="8"/>
      <c r="DN289" s="114"/>
      <c r="DO289" s="8"/>
      <c r="DP289" s="40" t="s">
        <v>30</v>
      </c>
      <c r="DQ289" s="40">
        <f>DD360-DD354</f>
        <v>6</v>
      </c>
      <c r="DR289" s="38">
        <f>DD354</f>
        <v>-3</v>
      </c>
      <c r="DS289" s="78">
        <f t="shared" ref="DS289:DS320" si="115">IF(
    LEFT($DC$306,1) ="T",
    _xlfn.T.DIST(DR289, $DB$306-1, FALSE),
    _xlfn.NORM.S.DIST(DR289, FALSE)
)</f>
        <v>6.8609287304041465E-3</v>
      </c>
      <c r="DT289" s="78" cm="1">
        <f t="array" ref="DT289">_xlfn.IFS(
    FALSE, N("Check if X1 shading is ON"),
    $DT$287&lt;&gt;"x", NA(),
    FALSE, N("Check if case is 'LEFT' and x axis value less than z score"),
    AND($DE$306 = "LEFT", $DR289 &lt; IF($DI$306="", 0, $DI$306)), $DS289,
    FALSE, N("Check if case is 'RIGHT' and x axis value greater than z score"),
    AND($DE$306 = "RIGHT", $DR289 &gt; IF($DI$306="", 0, $DI$306)), $DS289,
    FALSE, N("Default case: Return NA()"),
    TRUE, NA()
)</f>
        <v>6.8609287304041465E-3</v>
      </c>
      <c r="DU289" s="78" t="e" cm="1">
        <f t="array" ref="DU289">_xlfn.IFS(
    FALSE, N("Check if X1 shading is ON"),
    $DT$287&lt;&gt;"x", NA(),
    FALSE, N("Check if case is 'LEFT' and x axis value less than z score"),
    AND($DE$307 = "LEFT", $DR289 &lt; IF($DI$307="", 0, $DI$307)), $DS289,
    FALSE, N("Check if case is 'RIGHT' and x axis value greater than z score"),
    AND($DE$307 = "RIGHT", $DR289 &gt; IF($DI$307="", 0, $DI$307)), $DS289,
    FALSE, N("Default case: Return NA()"),
    TRUE, NA()
)</f>
        <v>#N/A</v>
      </c>
      <c r="DV289" s="78" t="e" cm="1">
        <f t="array" ref="DV289">_xlfn.IFS(
    FALSE, N("Check if X1 shading is ON"),
    $DV$287&lt;&gt;"x", NA(),
    FALSE, N("Check if case is 'LEFT' and x axis value less than z score"),
    AND($DE$310 = "LEFT", $DR289 &lt; IF($DI$310="", 0, $DI$310)), $DS289,
    FALSE, N("Check if case is 'RIGHT' and x axis value greater than z score"),
    AND($DE$310 = "RIGHT", $DR289 &gt; IF($DI$310="", 0, $DI$310)), $DS289,
    FALSE, N("Check if case is 'TWO' and both directions"),
    AND(
        $DE$310 = "TWO",
        OR($DR289 &lt; -ABS($DI$310), $DR289 &gt; ABS($DI$310))
    ), $DS289,
    FALSE, N("Default case: Return NA()"),
    TRUE, NA()
)</f>
        <v>#N/A</v>
      </c>
      <c r="DW289" s="30"/>
      <c r="DX289" s="66">
        <v>-1.5000000000000027</v>
      </c>
      <c r="DY289" s="66">
        <v>6.2000000000000006E-2</v>
      </c>
      <c r="DZ289" s="66">
        <f t="shared" si="109"/>
        <v>6.2000000000000006E-2</v>
      </c>
      <c r="EA289" s="66" t="str">
        <f t="shared" si="110"/>
        <v>x̅</v>
      </c>
    </row>
    <row r="290" spans="27:131" ht="16" x14ac:dyDescent="0.2">
      <c r="AA290"/>
      <c r="AB290" s="113"/>
      <c r="AC290" s="26"/>
      <c r="AD290" s="8"/>
      <c r="AE290" s="8"/>
      <c r="AF290" s="26" t="str">
        <f t="shared" ref="AF290:AK291" si="116">F64</f>
        <v>shading</v>
      </c>
      <c r="AG290" s="26" t="str">
        <f t="shared" si="116"/>
        <v>hypothesized mean</v>
      </c>
      <c r="AH290" s="26" t="str">
        <f t="shared" si="116"/>
        <v>expected variability</v>
      </c>
      <c r="AI290" s="26" t="str">
        <f t="shared" si="116"/>
        <v>raw sample mean &gt;&gt;</v>
      </c>
      <c r="AJ290" s="26" t="str">
        <f t="shared" si="116"/>
        <v>standardized test stat &gt;&gt;</v>
      </c>
      <c r="AK290" s="26" t="str">
        <f t="shared" si="116"/>
        <v>&gt;&gt; probability</v>
      </c>
      <c r="AL290" s="26"/>
      <c r="AM290" s="8"/>
      <c r="AN290" s="8"/>
      <c r="AO290" s="114"/>
      <c r="AP290" s="8"/>
      <c r="AQ290" s="40" t="s">
        <v>34</v>
      </c>
      <c r="AR290" s="40">
        <f>AR288/AR289</f>
        <v>4.1666666666666664E-2</v>
      </c>
      <c r="AS290" s="38">
        <f t="shared" si="114"/>
        <v>-2.916666666666667</v>
      </c>
      <c r="AT290" s="78">
        <f t="shared" si="113"/>
        <v>8.3456771369635144E-3</v>
      </c>
      <c r="AU290" s="78" cm="1">
        <f t="array" ref="AU290">_xlfn.IFS(
    FALSE, N("Check if X1 shading is ON"),
    $AU$286&lt;&gt;"x", NA(),
    FALSE, N("Check if case is 'LEFT' and x axis value less than z score"),
    AND($AF$305 = "LEFT", $AS290 &lt; IF($AJ$305="", 0, $AJ$305)), $AT290,
    FALSE, N("Check if case is 'RIGHT' and x axis value greater than z score"),
    AND($AF$305 = "RIGHT", $AS290 &gt; IF($AJ$305="", 0, $AJ$305)), $AT290,
    FALSE, N("Check if case is 'TWO' and both directions"),
    AND(
        $AF$305 = "TWO",
        OR($AS290 &lt; -ABS($AJ$305), $AS290 &gt; ABS($AJ$306))
    ), $AT290,
    FALSE, N("Default case: Return NA()"),
    TRUE, NA()
)</f>
        <v>8.3456771369635144E-3</v>
      </c>
      <c r="AV290" s="78" t="e" cm="1">
        <f t="array" ref="AV290">_xlfn.IFS(
    FALSE, N("Check if X1 shading is ON"),
    $AU$286&lt;&gt;"x", NA(),
    FALSE, N("Check if case is 'LEFT' and x axis value less than z score"),
    AND($AF$306 = "LEFT", $AS290 &lt; IF($AJ$306="", 0, $AJ$306)), $AT290,
    FALSE, N("Check if case is 'RIGHT' and x axis value greater than z score"),
    AND($AF$306 = "RIGHT", $AS290 &gt; IF($AJ$306="", 0, $AJ$306)), $AT290,
    FALSE, N("Default case: Return NA()"),
    TRUE, NA()
)</f>
        <v>#N/A</v>
      </c>
      <c r="AW290" s="78" t="e" cm="1">
        <f t="array" ref="AW290">_xlfn.IFS(
    FALSE, N("Check if X1 shading is ON"),
    $AW$286&lt;&gt;"x", NA(),
    FALSE, N("Check if case is 'LEFT' and x axis value less than z score"),
    AND($AF$309 = "LEFT", $AS290 &lt; IF($AJ$309="", 0, $AJ$309)), $AT290,
    FALSE, N("Check if case is 'RIGHT' and x axis value greater than z score"),
    AND($AF$309 = "RIGHT", $AS290 &gt; IF($AJ$309="", 0, $AJ$309)), $AT290,
    FALSE, N("Check if case is 'TWO' and both directions"),
    AND(
        $AF$309 = "TWO",
        OR($AS290 &lt; -ABS($AJ$309), $AS290 &gt; ABS($AJ$309))
    ), $AT290,
    FALSE, N("Default case: Return NA()"),
    TRUE, NA()
)</f>
        <v>#N/A</v>
      </c>
      <c r="AX290" s="30"/>
      <c r="AY290" s="66">
        <v>-1.1666666666666687</v>
      </c>
      <c r="AZ290" s="66">
        <v>6.2000000000000006E-2</v>
      </c>
      <c r="BA290" s="66">
        <f t="shared" si="107"/>
        <v>6.2000000000000006E-2</v>
      </c>
      <c r="BB290" s="66" t="str">
        <f t="shared" si="108"/>
        <v>x̅</v>
      </c>
      <c r="DA290" s="113"/>
      <c r="DB290" s="26"/>
      <c r="DC290" s="26"/>
      <c r="DD290" s="26"/>
      <c r="DE290" s="26"/>
      <c r="DF290" s="37"/>
      <c r="DG290" s="8"/>
      <c r="DH290" s="8"/>
      <c r="DI290" s="8"/>
      <c r="DJ290" s="8"/>
      <c r="DK290" s="30"/>
      <c r="DL290" s="8"/>
      <c r="DM290" s="8"/>
      <c r="DN290" s="114"/>
      <c r="DO290" s="8"/>
      <c r="DP290" s="40" t="s">
        <v>32</v>
      </c>
      <c r="DQ290" s="40">
        <v>144</v>
      </c>
      <c r="DR290" s="38">
        <f t="shared" ref="DR290:DR321" si="117">DR289+$DQ$291</f>
        <v>-2.9583333333333335</v>
      </c>
      <c r="DS290" s="78">
        <f t="shared" si="115"/>
        <v>7.5697742616042795E-3</v>
      </c>
      <c r="DT290" s="78" cm="1">
        <f t="array" ref="DT290">_xlfn.IFS(
    FALSE, N("Check if X1 shading is ON"),
    $DT$287&lt;&gt;"x", NA(),
    FALSE, N("Check if case is 'LEFT' and x axis value less than z score"),
    AND($DE$306 = "LEFT", $DR290 &lt; IF($DI$306="", 0, $DI$306)), $DS290,
    FALSE, N("Check if case is 'RIGHT' and x axis value greater than z score"),
    AND($DE$306 = "RIGHT", $DR290 &gt; IF($DI$306="", 0, $DI$306)), $DS290,
    FALSE, N("Check if case is 'TWO' and both directions"),
    AND(
        $DE$306 = "TWO",
        OR($DR290 &lt; -ABS($DI$306), $DR290 &gt; ABS($DI$307))
    ), $DS290,
    FALSE, N("Default case: Return NA()"),
    TRUE, NA()
)</f>
        <v>7.5697742616042795E-3</v>
      </c>
      <c r="DU290" s="78" t="e" cm="1">
        <f t="array" ref="DU290">_xlfn.IFS(
    FALSE, N("Check if X1 shading is ON"),
    $DT$287&lt;&gt;"x", NA(),
    FALSE, N("Check if case is 'LEFT' and x axis value less than z score"),
    AND($DE$307 = "LEFT", $DR290 &lt; IF($DI$307="", 0, $DI$307)), $DS290,
    FALSE, N("Check if case is 'RIGHT' and x axis value greater than z score"),
    AND($DE$307 = "RIGHT", $DR290 &gt; IF($DI$307="", 0, $DI$307)), $DS290,
    FALSE, N("Default case: Return NA()"),
    TRUE, NA()
)</f>
        <v>#N/A</v>
      </c>
      <c r="DV290" s="78" t="e" cm="1">
        <f t="array" ref="DV290">_xlfn.IFS(
    FALSE, N("Check if X1 shading is ON"),
    $DV$287&lt;&gt;"x", NA(),
    FALSE, N("Check if case is 'LEFT' and x axis value less than z score"),
    AND($DE$310 = "LEFT", $DR290 &lt; IF($DI$310="", 0, $DI$310)), $DS290,
    FALSE, N("Check if case is 'RIGHT' and x axis value greater than z score"),
    AND($DE$310 = "RIGHT", $DR290 &gt; IF($DI$310="", 0, $DI$310)), $DS290,
    FALSE, N("Check if case is 'TWO' and both directions"),
    AND(
        $DE$310 = "TWO",
        OR($DR290 &lt; -ABS($DI$310), $DR290 &gt; ABS($DI$310))
    ), $DS290,
    FALSE, N("Default case: Return NA()"),
    TRUE, NA()
)</f>
        <v>#N/A</v>
      </c>
      <c r="DW290" s="30"/>
      <c r="DX290" s="66">
        <v>-1.3333333333333357</v>
      </c>
      <c r="DY290" s="66">
        <v>6.2000000000000006E-2</v>
      </c>
      <c r="DZ290" s="66">
        <f t="shared" si="109"/>
        <v>6.2000000000000006E-2</v>
      </c>
      <c r="EA290" s="66" t="str">
        <f t="shared" si="110"/>
        <v>x̅</v>
      </c>
    </row>
    <row r="291" spans="27:131" ht="16" x14ac:dyDescent="0.2">
      <c r="AA291"/>
      <c r="AB291" s="113"/>
      <c r="AC291" s="32">
        <f>AC287</f>
        <v>30</v>
      </c>
      <c r="AD291" s="32" t="str">
        <f>D65</f>
        <v>T x̅</v>
      </c>
      <c r="AE291" s="32" t="str">
        <f>E65</f>
        <v>new sample x̅</v>
      </c>
      <c r="AF291" s="32" t="str">
        <f t="shared" si="116"/>
        <v>right</v>
      </c>
      <c r="AG291" s="36">
        <f t="shared" si="116"/>
        <v>80</v>
      </c>
      <c r="AH291" s="84">
        <f t="shared" si="116"/>
        <v>0.44824049374179142</v>
      </c>
      <c r="AI291" s="36">
        <f t="shared" si="116"/>
        <v>81.2</v>
      </c>
      <c r="AJ291" s="33">
        <f t="shared" si="116"/>
        <v>2.6771342990070459</v>
      </c>
      <c r="AK291" s="34">
        <f t="shared" si="116"/>
        <v>6.046112395887167E-3</v>
      </c>
      <c r="AL291" s="30"/>
      <c r="AM291" s="8"/>
      <c r="AN291" s="8"/>
      <c r="AO291" s="114"/>
      <c r="AP291" s="8"/>
      <c r="AQ291" s="30"/>
      <c r="AR291" s="30"/>
      <c r="AS291" s="38">
        <f t="shared" si="114"/>
        <v>-2.8750000000000004</v>
      </c>
      <c r="AT291" s="78">
        <f t="shared" si="113"/>
        <v>9.194131613836495E-3</v>
      </c>
      <c r="AU291" s="78" cm="1">
        <f t="array" ref="AU291">_xlfn.IFS(
    FALSE, N("Check if X1 shading is ON"),
    $AU$286&lt;&gt;"x", NA(),
    FALSE, N("Check if case is 'LEFT' and x axis value less than z score"),
    AND($AF$305 = "LEFT", $AS291 &lt; IF($AJ$305="", 0, $AJ$305)), $AT291,
    FALSE, N("Check if case is 'RIGHT' and x axis value greater than z score"),
    AND($AF$305 = "RIGHT", $AS291 &gt; IF($AJ$305="", 0, $AJ$305)), $AT291,
    FALSE, N("Check if case is 'TWO' and both directions"),
    AND(
        $AF$305 = "TWO",
        OR($AS291 &lt; -ABS($AJ$305), $AS291 &gt; ABS($AJ$306))
    ), $AT291,
    FALSE, N("Default case: Return NA()"),
    TRUE, NA()
)</f>
        <v>9.194131613836495E-3</v>
      </c>
      <c r="AV291" s="78" t="e" cm="1">
        <f t="array" ref="AV291">_xlfn.IFS(
    FALSE, N("Check if X1 shading is ON"),
    $AU$286&lt;&gt;"x", NA(),
    FALSE, N("Check if case is 'LEFT' and x axis value less than z score"),
    AND($AF$306 = "LEFT", $AS291 &lt; IF($AJ$306="", 0, $AJ$306)), $AT291,
    FALSE, N("Check if case is 'RIGHT' and x axis value greater than z score"),
    AND($AF$306 = "RIGHT", $AS291 &gt; IF($AJ$306="", 0, $AJ$306)), $AT291,
    FALSE, N("Default case: Return NA()"),
    TRUE, NA()
)</f>
        <v>#N/A</v>
      </c>
      <c r="AW291" s="78" t="e" cm="1">
        <f t="array" ref="AW291">_xlfn.IFS(
    FALSE, N("Check if X1 shading is ON"),
    $AW$286&lt;&gt;"x", NA(),
    FALSE, N("Check if case is 'LEFT' and x axis value less than z score"),
    AND($AF$309 = "LEFT", $AS291 &lt; IF($AJ$309="", 0, $AJ$309)), $AT291,
    FALSE, N("Check if case is 'RIGHT' and x axis value greater than z score"),
    AND($AF$309 = "RIGHT", $AS291 &gt; IF($AJ$309="", 0, $AJ$309)), $AT291,
    FALSE, N("Check if case is 'TWO' and both directions"),
    AND(
        $AF$309 = "TWO",
        OR($AS291 &lt; -ABS($AJ$309), $AS291 &gt; ABS($AJ$309))
    ), $AT291,
    FALSE, N("Default case: Return NA()"),
    TRUE, NA()
)</f>
        <v>#N/A</v>
      </c>
      <c r="AX291" s="30"/>
      <c r="AY291" s="66">
        <v>-0.83333333333333526</v>
      </c>
      <c r="AZ291" s="66">
        <v>6.2000000000000006E-2</v>
      </c>
      <c r="BA291" s="66">
        <f t="shared" si="107"/>
        <v>6.2000000000000006E-2</v>
      </c>
      <c r="BB291" s="66" t="str">
        <f t="shared" si="108"/>
        <v>x̅</v>
      </c>
      <c r="DA291" s="113"/>
      <c r="DB291" s="26"/>
      <c r="DC291" s="8"/>
      <c r="DD291" s="8"/>
      <c r="DE291" s="26" t="str">
        <f>'SCORECHART (2)'!AN60</f>
        <v>shading</v>
      </c>
      <c r="DF291" s="26" t="str">
        <f>'SCORECHART (2)'!AO60</f>
        <v>hypothesized mean</v>
      </c>
      <c r="DG291" s="26" t="str">
        <f>'SCORECHART (2)'!AP60</f>
        <v>expected variability</v>
      </c>
      <c r="DH291" s="26" t="str">
        <f>'SCORECHART (2)'!AQ60</f>
        <v>raw sample mean &gt;&gt;</v>
      </c>
      <c r="DI291" s="26" t="str">
        <f>'SCORECHART (2)'!AR60</f>
        <v>standardized test stat &gt;&gt;</v>
      </c>
      <c r="DJ291" s="26" t="str">
        <f>'SCORECHART (2)'!AS60</f>
        <v>&gt;&gt; probability</v>
      </c>
      <c r="DK291" s="26"/>
      <c r="DL291" s="8"/>
      <c r="DM291" s="8"/>
      <c r="DN291" s="114"/>
      <c r="DO291" s="8"/>
      <c r="DP291" s="40" t="s">
        <v>34</v>
      </c>
      <c r="DQ291" s="40">
        <f>DQ289/DQ290</f>
        <v>4.1666666666666664E-2</v>
      </c>
      <c r="DR291" s="38">
        <f t="shared" si="117"/>
        <v>-2.916666666666667</v>
      </c>
      <c r="DS291" s="78">
        <f t="shared" si="115"/>
        <v>8.3456771369635144E-3</v>
      </c>
      <c r="DT291" s="78" cm="1">
        <f t="array" ref="DT291">_xlfn.IFS(
    FALSE, N("Check if X1 shading is ON"),
    $DT$287&lt;&gt;"x", NA(),
    FALSE, N("Check if case is 'LEFT' and x axis value less than z score"),
    AND($DE$306 = "LEFT", $DR291 &lt; IF($DI$306="", 0, $DI$306)), $DS291,
    FALSE, N("Check if case is 'RIGHT' and x axis value greater than z score"),
    AND($DE$306 = "RIGHT", $DR291 &gt; IF($DI$306="", 0, $DI$306)), $DS291,
    FALSE, N("Check if case is 'TWO' and both directions"),
    AND(
        $DE$306 = "TWO",
        OR($DR291 &lt; -ABS($DI$306), $DR291 &gt; ABS($DI$307))
    ), $DS291,
    FALSE, N("Default case: Return NA()"),
    TRUE, NA()
)</f>
        <v>8.3456771369635144E-3</v>
      </c>
      <c r="DU291" s="78" t="e" cm="1">
        <f t="array" ref="DU291">_xlfn.IFS(
    FALSE, N("Check if X1 shading is ON"),
    $DT$287&lt;&gt;"x", NA(),
    FALSE, N("Check if case is 'LEFT' and x axis value less than z score"),
    AND($DE$307 = "LEFT", $DR291 &lt; IF($DI$307="", 0, $DI$307)), $DS291,
    FALSE, N("Check if case is 'RIGHT' and x axis value greater than z score"),
    AND($DE$307 = "RIGHT", $DR291 &gt; IF($DI$307="", 0, $DI$307)), $DS291,
    FALSE, N("Default case: Return NA()"),
    TRUE, NA()
)</f>
        <v>#N/A</v>
      </c>
      <c r="DV291" s="78" t="e" cm="1">
        <f t="array" ref="DV291">_xlfn.IFS(
    FALSE, N("Check if X1 shading is ON"),
    $DV$287&lt;&gt;"x", NA(),
    FALSE, N("Check if case is 'LEFT' and x axis value less than z score"),
    AND($DE$310 = "LEFT", $DR291 &lt; IF($DI$310="", 0, $DI$310)), $DS291,
    FALSE, N("Check if case is 'RIGHT' and x axis value greater than z score"),
    AND($DE$310 = "RIGHT", $DR291 &gt; IF($DI$310="", 0, $DI$310)), $DS291,
    FALSE, N("Check if case is 'TWO' and both directions"),
    AND(
        $DE$310 = "TWO",
        OR($DR291 &lt; -ABS($DI$310), $DR291 &gt; ABS($DI$310))
    ), $DS291,
    FALSE, N("Default case: Return NA()"),
    TRUE, NA()
)</f>
        <v>#N/A</v>
      </c>
      <c r="DW291" s="30"/>
      <c r="DX291" s="66">
        <v>-1.1666666666666687</v>
      </c>
      <c r="DY291" s="66">
        <v>6.2000000000000006E-2</v>
      </c>
      <c r="DZ291" s="66">
        <f t="shared" si="109"/>
        <v>6.2000000000000006E-2</v>
      </c>
      <c r="EA291" s="66" t="str">
        <f t="shared" si="110"/>
        <v>x̅</v>
      </c>
    </row>
    <row r="292" spans="27:131" ht="17" thickBot="1" x14ac:dyDescent="0.25">
      <c r="AA292"/>
      <c r="AB292" s="115"/>
      <c r="AC292" s="116"/>
      <c r="AD292" s="116"/>
      <c r="AE292" s="116"/>
      <c r="AF292" s="117"/>
      <c r="AG292" s="117"/>
      <c r="AH292" s="117"/>
      <c r="AI292" s="117"/>
      <c r="AJ292" s="117"/>
      <c r="AK292" s="117"/>
      <c r="AL292" s="130"/>
      <c r="AM292" s="117"/>
      <c r="AN292" s="117"/>
      <c r="AO292" s="131"/>
      <c r="AP292" s="8"/>
      <c r="AQ292" s="30"/>
      <c r="AR292" s="30"/>
      <c r="AS292" s="38">
        <f t="shared" si="114"/>
        <v>-2.8333333333333339</v>
      </c>
      <c r="AT292" s="78">
        <f t="shared" si="113"/>
        <v>1.0120969767253457E-2</v>
      </c>
      <c r="AU292" s="78" cm="1">
        <f t="array" ref="AU292">_xlfn.IFS(
    FALSE, N("Check if X1 shading is ON"),
    $AU$286&lt;&gt;"x", NA(),
    FALSE, N("Check if case is 'LEFT' and x axis value less than z score"),
    AND($AF$305 = "LEFT", $AS292 &lt; IF($AJ$305="", 0, $AJ$305)), $AT292,
    FALSE, N("Check if case is 'RIGHT' and x axis value greater than z score"),
    AND($AF$305 = "RIGHT", $AS292 &gt; IF($AJ$305="", 0, $AJ$305)), $AT292,
    FALSE, N("Check if case is 'TWO' and both directions"),
    AND(
        $AF$305 = "TWO",
        OR($AS292 &lt; -ABS($AJ$305), $AS292 &gt; ABS($AJ$306))
    ), $AT292,
    FALSE, N("Default case: Return NA()"),
    TRUE, NA()
)</f>
        <v>1.0120969767253457E-2</v>
      </c>
      <c r="AV292" s="78" t="e" cm="1">
        <f t="array" ref="AV292">_xlfn.IFS(
    FALSE, N("Check if X1 shading is ON"),
    $AU$286&lt;&gt;"x", NA(),
    FALSE, N("Check if case is 'LEFT' and x axis value less than z score"),
    AND($AF$306 = "LEFT", $AS292 &lt; IF($AJ$306="", 0, $AJ$306)), $AT292,
    FALSE, N("Check if case is 'RIGHT' and x axis value greater than z score"),
    AND($AF$306 = "RIGHT", $AS292 &gt; IF($AJ$306="", 0, $AJ$306)), $AT292,
    FALSE, N("Default case: Return NA()"),
    TRUE, NA()
)</f>
        <v>#N/A</v>
      </c>
      <c r="AW292" s="78" t="e" cm="1">
        <f t="array" ref="AW292">_xlfn.IFS(
    FALSE, N("Check if X1 shading is ON"),
    $AW$286&lt;&gt;"x", NA(),
    FALSE, N("Check if case is 'LEFT' and x axis value less than z score"),
    AND($AF$309 = "LEFT", $AS292 &lt; IF($AJ$309="", 0, $AJ$309)), $AT292,
    FALSE, N("Check if case is 'RIGHT' and x axis value greater than z score"),
    AND($AF$309 = "RIGHT", $AS292 &gt; IF($AJ$309="", 0, $AJ$309)), $AT292,
    FALSE, N("Check if case is 'TWO' and both directions"),
    AND(
        $AF$309 = "TWO",
        OR($AS292 &lt; -ABS($AJ$309), $AS292 &gt; ABS($AJ$309))
    ), $AT292,
    FALSE, N("Default case: Return NA()"),
    TRUE, NA()
)</f>
        <v>#N/A</v>
      </c>
      <c r="AX292" s="30"/>
      <c r="AY292" s="66">
        <v>-0.66666666666666874</v>
      </c>
      <c r="AZ292" s="66">
        <v>6.2000000000000006E-2</v>
      </c>
      <c r="BA292" s="66">
        <f t="shared" si="107"/>
        <v>6.2000000000000006E-2</v>
      </c>
      <c r="BB292" s="66" t="str">
        <f t="shared" si="108"/>
        <v>x̅</v>
      </c>
      <c r="DA292" s="113"/>
      <c r="DB292" s="32">
        <f>DB288</f>
        <v>30</v>
      </c>
      <c r="DC292" s="32" t="str">
        <f>'SCORECHART (2)'!AL61</f>
        <v>T x̅</v>
      </c>
      <c r="DD292" s="32" t="str">
        <f>'SCORECHART (2)'!AM61</f>
        <v>new sample x̅</v>
      </c>
      <c r="DE292" s="32" t="str">
        <f>'SCORECHART (2)'!AN61</f>
        <v>right</v>
      </c>
      <c r="DF292" s="36">
        <f>'SCORECHART (2)'!AO61</f>
        <v>80</v>
      </c>
      <c r="DG292" s="84">
        <f>'SCORECHART (2)'!AP61</f>
        <v>0.44824049374179142</v>
      </c>
      <c r="DH292" s="36">
        <f>'SCORECHART (2)'!AQ61</f>
        <v>81.2</v>
      </c>
      <c r="DI292" s="33">
        <f>'SCORECHART (2)'!AR61</f>
        <v>2.6771342990070459</v>
      </c>
      <c r="DJ292" s="34">
        <f>'SCORECHART (2)'!AS61</f>
        <v>6.046112395887167E-3</v>
      </c>
      <c r="DK292" s="30"/>
      <c r="DL292" s="8"/>
      <c r="DM292" s="8"/>
      <c r="DN292" s="114"/>
      <c r="DO292" s="8"/>
      <c r="DP292" s="30"/>
      <c r="DQ292" s="30"/>
      <c r="DR292" s="38">
        <f t="shared" si="117"/>
        <v>-2.8750000000000004</v>
      </c>
      <c r="DS292" s="78">
        <f t="shared" si="115"/>
        <v>9.194131613836495E-3</v>
      </c>
      <c r="DT292" s="78" cm="1">
        <f t="array" ref="DT292">_xlfn.IFS(
    FALSE, N("Check if X1 shading is ON"),
    $DT$287&lt;&gt;"x", NA(),
    FALSE, N("Check if case is 'LEFT' and x axis value less than z score"),
    AND($DE$306 = "LEFT", $DR292 &lt; IF($DI$306="", 0, $DI$306)), $DS292,
    FALSE, N("Check if case is 'RIGHT' and x axis value greater than z score"),
    AND($DE$306 = "RIGHT", $DR292 &gt; IF($DI$306="", 0, $DI$306)), $DS292,
    FALSE, N("Check if case is 'TWO' and both directions"),
    AND(
        $DE$306 = "TWO",
        OR($DR292 &lt; -ABS($DI$306), $DR292 &gt; ABS($DI$307))
    ), $DS292,
    FALSE, N("Default case: Return NA()"),
    TRUE, NA()
)</f>
        <v>9.194131613836495E-3</v>
      </c>
      <c r="DU292" s="78" t="e" cm="1">
        <f t="array" ref="DU292">_xlfn.IFS(
    FALSE, N("Check if X1 shading is ON"),
    $DT$287&lt;&gt;"x", NA(),
    FALSE, N("Check if case is 'LEFT' and x axis value less than z score"),
    AND($DE$307 = "LEFT", $DR292 &lt; IF($DI$307="", 0, $DI$307)), $DS292,
    FALSE, N("Check if case is 'RIGHT' and x axis value greater than z score"),
    AND($DE$307 = "RIGHT", $DR292 &gt; IF($DI$307="", 0, $DI$307)), $DS292,
    FALSE, N("Default case: Return NA()"),
    TRUE, NA()
)</f>
        <v>#N/A</v>
      </c>
      <c r="DV292" s="78" t="e" cm="1">
        <f t="array" ref="DV292">_xlfn.IFS(
    FALSE, N("Check if X1 shading is ON"),
    $DV$287&lt;&gt;"x", NA(),
    FALSE, N("Check if case is 'LEFT' and x axis value less than z score"),
    AND($DE$310 = "LEFT", $DR292 &lt; IF($DI$310="", 0, $DI$310)), $DS292,
    FALSE, N("Check if case is 'RIGHT' and x axis value greater than z score"),
    AND($DE$310 = "RIGHT", $DR292 &gt; IF($DI$310="", 0, $DI$310)), $DS292,
    FALSE, N("Check if case is 'TWO' and both directions"),
    AND(
        $DE$310 = "TWO",
        OR($DR292 &lt; -ABS($DI$310), $DR292 &gt; ABS($DI$310))
    ), $DS292,
    FALSE, N("Default case: Return NA()"),
    TRUE, NA()
)</f>
        <v>#N/A</v>
      </c>
      <c r="DW292" s="30"/>
      <c r="DX292" s="66">
        <v>-0.83333333333333526</v>
      </c>
      <c r="DY292" s="66">
        <v>6.2000000000000006E-2</v>
      </c>
      <c r="DZ292" s="66">
        <f t="shared" si="109"/>
        <v>6.2000000000000006E-2</v>
      </c>
      <c r="EA292" s="66" t="str">
        <f t="shared" si="110"/>
        <v>x̅</v>
      </c>
    </row>
    <row r="293" spans="27:131" ht="17" thickBot="1" x14ac:dyDescent="0.25">
      <c r="AA293"/>
      <c r="AB293" s="30"/>
      <c r="AC293" s="26"/>
      <c r="AD293" s="26"/>
      <c r="AE293" s="26"/>
      <c r="AF293" s="26"/>
      <c r="AG293" s="37"/>
      <c r="AH293" s="37"/>
      <c r="AI293" s="37"/>
      <c r="AJ293" s="38"/>
      <c r="AK293" s="39"/>
      <c r="AL293" s="30"/>
      <c r="AM293" s="8"/>
      <c r="AN293" s="132" t="str">
        <f t="shared" ref="AN293:AN309" si="118">J40</f>
        <v>x</v>
      </c>
      <c r="AO293" s="132" t="str">
        <f t="shared" ref="AO293:AO309" si="119">K40</f>
        <v>standardized scale</v>
      </c>
      <c r="AP293" s="8"/>
      <c r="AQ293" s="8" t="s">
        <v>24</v>
      </c>
      <c r="AR293" s="8"/>
      <c r="AS293" s="38">
        <f t="shared" si="114"/>
        <v>-2.7916666666666674</v>
      </c>
      <c r="AT293" s="78">
        <f t="shared" si="113"/>
        <v>1.1132367549497322E-2</v>
      </c>
      <c r="AU293" s="78" cm="1">
        <f t="array" ref="AU293">_xlfn.IFS(
    FALSE, N("Check if X1 shading is ON"),
    $AU$286&lt;&gt;"x", NA(),
    FALSE, N("Check if case is 'LEFT' and x axis value less than z score"),
    AND($AF$305 = "LEFT", $AS293 &lt; IF($AJ$305="", 0, $AJ$305)), $AT293,
    FALSE, N("Check if case is 'RIGHT' and x axis value greater than z score"),
    AND($AF$305 = "RIGHT", $AS293 &gt; IF($AJ$305="", 0, $AJ$305)), $AT293,
    FALSE, N("Check if case is 'TWO' and both directions"),
    AND(
        $AF$305 = "TWO",
        OR($AS293 &lt; -ABS($AJ$305), $AS293 &gt; ABS($AJ$306))
    ), $AT293,
    FALSE, N("Default case: Return NA()"),
    TRUE, NA()
)</f>
        <v>1.1132367549497322E-2</v>
      </c>
      <c r="AV293" s="78" t="e" cm="1">
        <f t="array" ref="AV293">_xlfn.IFS(
    FALSE, N("Check if X1 shading is ON"),
    $AU$286&lt;&gt;"x", NA(),
    FALSE, N("Check if case is 'LEFT' and x axis value less than z score"),
    AND($AF$306 = "LEFT", $AS293 &lt; IF($AJ$306="", 0, $AJ$306)), $AT293,
    FALSE, N("Check if case is 'RIGHT' and x axis value greater than z score"),
    AND($AF$306 = "RIGHT", $AS293 &gt; IF($AJ$306="", 0, $AJ$306)), $AT293,
    FALSE, N("Default case: Return NA()"),
    TRUE, NA()
)</f>
        <v>#N/A</v>
      </c>
      <c r="AW293" s="78" t="e" cm="1">
        <f t="array" ref="AW293">_xlfn.IFS(
    FALSE, N("Check if X1 shading is ON"),
    $AW$286&lt;&gt;"x", NA(),
    FALSE, N("Check if case is 'LEFT' and x axis value less than z score"),
    AND($AF$309 = "LEFT", $AS293 &lt; IF($AJ$309="", 0, $AJ$309)), $AT293,
    FALSE, N("Check if case is 'RIGHT' and x axis value greater than z score"),
    AND($AF$309 = "RIGHT", $AS293 &gt; IF($AJ$309="", 0, $AJ$309)), $AT293,
    FALSE, N("Check if case is 'TWO' and both directions"),
    AND(
        $AF$309 = "TWO",
        OR($AS293 &lt; -ABS($AJ$309), $AS293 &gt; ABS($AJ$309))
    ), $AT293,
    FALSE, N("Default case: Return NA()"),
    TRUE, NA()
)</f>
        <v>#N/A</v>
      </c>
      <c r="AX293" s="30"/>
      <c r="AY293" s="66">
        <v>-0.50000000000000222</v>
      </c>
      <c r="AZ293" s="66">
        <v>6.2000000000000006E-2</v>
      </c>
      <c r="BA293" s="66">
        <f t="shared" si="107"/>
        <v>6.2000000000000006E-2</v>
      </c>
      <c r="BB293" s="66" t="str">
        <f t="shared" si="108"/>
        <v>x̅</v>
      </c>
      <c r="DA293" s="115"/>
      <c r="DB293" s="116"/>
      <c r="DC293" s="116"/>
      <c r="DD293" s="116"/>
      <c r="DE293" s="117"/>
      <c r="DF293" s="117"/>
      <c r="DG293" s="117"/>
      <c r="DH293" s="117"/>
      <c r="DI293" s="117"/>
      <c r="DJ293" s="117"/>
      <c r="DK293" s="130"/>
      <c r="DL293" s="117"/>
      <c r="DM293" s="117"/>
      <c r="DN293" s="131"/>
      <c r="DO293" s="8"/>
      <c r="DP293" s="30"/>
      <c r="DQ293" s="30"/>
      <c r="DR293" s="38">
        <f t="shared" si="117"/>
        <v>-2.8333333333333339</v>
      </c>
      <c r="DS293" s="78">
        <f t="shared" si="115"/>
        <v>1.0120969767253457E-2</v>
      </c>
      <c r="DT293" s="78" cm="1">
        <f t="array" ref="DT293">_xlfn.IFS(
    FALSE, N("Check if X1 shading is ON"),
    $DT$287&lt;&gt;"x", NA(),
    FALSE, N("Check if case is 'LEFT' and x axis value less than z score"),
    AND($DE$306 = "LEFT", $DR293 &lt; IF($DI$306="", 0, $DI$306)), $DS293,
    FALSE, N("Check if case is 'RIGHT' and x axis value greater than z score"),
    AND($DE$306 = "RIGHT", $DR293 &gt; IF($DI$306="", 0, $DI$306)), $DS293,
    FALSE, N("Check if case is 'TWO' and both directions"),
    AND(
        $DE$306 = "TWO",
        OR($DR293 &lt; -ABS($DI$306), $DR293 &gt; ABS($DI$307))
    ), $DS293,
    FALSE, N("Default case: Return NA()"),
    TRUE, NA()
)</f>
        <v>1.0120969767253457E-2</v>
      </c>
      <c r="DU293" s="78" t="e" cm="1">
        <f t="array" ref="DU293">_xlfn.IFS(
    FALSE, N("Check if X1 shading is ON"),
    $DT$287&lt;&gt;"x", NA(),
    FALSE, N("Check if case is 'LEFT' and x axis value less than z score"),
    AND($DE$307 = "LEFT", $DR293 &lt; IF($DI$307="", 0, $DI$307)), $DS293,
    FALSE, N("Check if case is 'RIGHT' and x axis value greater than z score"),
    AND($DE$307 = "RIGHT", $DR293 &gt; IF($DI$307="", 0, $DI$307)), $DS293,
    FALSE, N("Default case: Return NA()"),
    TRUE, NA()
)</f>
        <v>#N/A</v>
      </c>
      <c r="DV293" s="78" t="e" cm="1">
        <f t="array" ref="DV293">_xlfn.IFS(
    FALSE, N("Check if X1 shading is ON"),
    $DV$287&lt;&gt;"x", NA(),
    FALSE, N("Check if case is 'LEFT' and x axis value less than z score"),
    AND($DE$310 = "LEFT", $DR293 &lt; IF($DI$310="", 0, $DI$310)), $DS293,
    FALSE, N("Check if case is 'RIGHT' and x axis value greater than z score"),
    AND($DE$310 = "RIGHT", $DR293 &gt; IF($DI$310="", 0, $DI$310)), $DS293,
    FALSE, N("Check if case is 'TWO' and both directions"),
    AND(
        $DE$310 = "TWO",
        OR($DR293 &lt; -ABS($DI$310), $DR293 &gt; ABS($DI$310))
    ), $DS293,
    FALSE, N("Default case: Return NA()"),
    TRUE, NA()
)</f>
        <v>#N/A</v>
      </c>
      <c r="DW293" s="30"/>
      <c r="DX293" s="66">
        <v>-0.66666666666666874</v>
      </c>
      <c r="DY293" s="66">
        <v>6.2000000000000006E-2</v>
      </c>
      <c r="DZ293" s="66">
        <f t="shared" si="109"/>
        <v>6.2000000000000006E-2</v>
      </c>
      <c r="EA293" s="66" t="str">
        <f t="shared" si="110"/>
        <v>x̅</v>
      </c>
    </row>
    <row r="294" spans="27:131" ht="16" x14ac:dyDescent="0.2">
      <c r="AA294"/>
      <c r="AB294" s="30"/>
      <c r="AC294" s="41" t="s">
        <v>31</v>
      </c>
      <c r="AD294" s="8"/>
      <c r="AE294" s="26"/>
      <c r="AF294" s="42" t="str">
        <f t="shared" ref="AF294:AK294" si="120">AF285</f>
        <v>shading</v>
      </c>
      <c r="AG294" s="42" t="str">
        <f t="shared" si="120"/>
        <v>hypothesized mean</v>
      </c>
      <c r="AH294" s="42" t="str">
        <f t="shared" si="120"/>
        <v>expected variability</v>
      </c>
      <c r="AI294" s="42" t="str">
        <f t="shared" si="120"/>
        <v>raw CV &lt;&lt;</v>
      </c>
      <c r="AJ294" s="42" t="str">
        <f t="shared" si="120"/>
        <v>&lt;&lt; standardized CV</v>
      </c>
      <c r="AK294" s="42" t="str">
        <f t="shared" si="120"/>
        <v>&lt;&lt; probability</v>
      </c>
      <c r="AL294" s="30"/>
      <c r="AM294" s="8"/>
      <c r="AN294" s="74" t="str">
        <f t="shared" si="118"/>
        <v>x</v>
      </c>
      <c r="AO294" s="74" t="str">
        <f t="shared" si="119"/>
        <v xml:space="preserve">curve fill x, x̅ </v>
      </c>
      <c r="AP294" s="8"/>
      <c r="AQ294" s="32" t="s">
        <v>1</v>
      </c>
      <c r="AR294" s="8"/>
      <c r="AS294" s="38">
        <f t="shared" si="114"/>
        <v>-2.7500000000000009</v>
      </c>
      <c r="AT294" s="78">
        <f t="shared" si="113"/>
        <v>1.2234848777987996E-2</v>
      </c>
      <c r="AU294" s="78" cm="1">
        <f t="array" ref="AU294">_xlfn.IFS(
    FALSE, N("Check if X1 shading is ON"),
    $AU$286&lt;&gt;"x", NA(),
    FALSE, N("Check if case is 'LEFT' and x axis value less than z score"),
    AND($AF$305 = "LEFT", $AS294 &lt; IF($AJ$305="", 0, $AJ$305)), $AT294,
    FALSE, N("Check if case is 'RIGHT' and x axis value greater than z score"),
    AND($AF$305 = "RIGHT", $AS294 &gt; IF($AJ$305="", 0, $AJ$305)), $AT294,
    FALSE, N("Check if case is 'TWO' and both directions"),
    AND(
        $AF$305 = "TWO",
        OR($AS294 &lt; -ABS($AJ$305), $AS294 &gt; ABS($AJ$306))
    ), $AT294,
    FALSE, N("Default case: Return NA()"),
    TRUE, NA()
)</f>
        <v>1.2234848777987996E-2</v>
      </c>
      <c r="AV294" s="78" t="e" cm="1">
        <f t="array" ref="AV294">_xlfn.IFS(
    FALSE, N("Check if X1 shading is ON"),
    $AU$286&lt;&gt;"x", NA(),
    FALSE, N("Check if case is 'LEFT' and x axis value less than z score"),
    AND($AF$306 = "LEFT", $AS294 &lt; IF($AJ$306="", 0, $AJ$306)), $AT294,
    FALSE, N("Check if case is 'RIGHT' and x axis value greater than z score"),
    AND($AF$306 = "RIGHT", $AS294 &gt; IF($AJ$306="", 0, $AJ$306)), $AT294,
    FALSE, N("Default case: Return NA()"),
    TRUE, NA()
)</f>
        <v>#N/A</v>
      </c>
      <c r="AW294" s="78" t="e" cm="1">
        <f t="array" ref="AW294">_xlfn.IFS(
    FALSE, N("Check if X1 shading is ON"),
    $AW$286&lt;&gt;"x", NA(),
    FALSE, N("Check if case is 'LEFT' and x axis value less than z score"),
    AND($AF$309 = "LEFT", $AS294 &lt; IF($AJ$309="", 0, $AJ$309)), $AT294,
    FALSE, N("Check if case is 'RIGHT' and x axis value greater than z score"),
    AND($AF$309 = "RIGHT", $AS294 &gt; IF($AJ$309="", 0, $AJ$309)), $AT294,
    FALSE, N("Check if case is 'TWO' and both directions"),
    AND(
        $AF$309 = "TWO",
        OR($AS294 &lt; -ABS($AJ$309), $AS294 &gt; ABS($AJ$309))
    ), $AT294,
    FALSE, N("Default case: Return NA()"),
    TRUE, NA()
)</f>
        <v>#N/A</v>
      </c>
      <c r="AX294" s="30"/>
      <c r="AY294" s="66">
        <v>-0.33333333333333548</v>
      </c>
      <c r="AZ294" s="66">
        <v>6.2000000000000006E-2</v>
      </c>
      <c r="BA294" s="66">
        <f t="shared" si="107"/>
        <v>6.2000000000000006E-2</v>
      </c>
      <c r="BB294" s="66" t="str">
        <f t="shared" si="108"/>
        <v>x̅</v>
      </c>
      <c r="DA294" s="30"/>
      <c r="DB294" s="26"/>
      <c r="DC294" s="26"/>
      <c r="DD294" s="26"/>
      <c r="DE294" s="26"/>
      <c r="DF294" s="37"/>
      <c r="DG294" s="37"/>
      <c r="DH294" s="37"/>
      <c r="DI294" s="38"/>
      <c r="DJ294" s="39"/>
      <c r="DK294" s="30"/>
      <c r="DL294" s="8"/>
      <c r="DM294" s="132" t="str">
        <f>'SCORECHART (2)'!AR36</f>
        <v>x</v>
      </c>
      <c r="DN294" s="132" t="str">
        <f>'SCORECHART (2)'!AS36</f>
        <v>standardized scale</v>
      </c>
      <c r="DO294" s="8"/>
      <c r="DP294" s="8" t="s">
        <v>24</v>
      </c>
      <c r="DQ294" s="8"/>
      <c r="DR294" s="38">
        <f t="shared" si="117"/>
        <v>-2.7916666666666674</v>
      </c>
      <c r="DS294" s="78">
        <f t="shared" si="115"/>
        <v>1.1132367549497322E-2</v>
      </c>
      <c r="DT294" s="78" cm="1">
        <f t="array" ref="DT294">_xlfn.IFS(
    FALSE, N("Check if X1 shading is ON"),
    $DT$287&lt;&gt;"x", NA(),
    FALSE, N("Check if case is 'LEFT' and x axis value less than z score"),
    AND($DE$306 = "LEFT", $DR294 &lt; IF($DI$306="", 0, $DI$306)), $DS294,
    FALSE, N("Check if case is 'RIGHT' and x axis value greater than z score"),
    AND($DE$306 = "RIGHT", $DR294 &gt; IF($DI$306="", 0, $DI$306)), $DS294,
    FALSE, N("Check if case is 'TWO' and both directions"),
    AND(
        $DE$306 = "TWO",
        OR($DR294 &lt; -ABS($DI$306), $DR294 &gt; ABS($DI$307))
    ), $DS294,
    FALSE, N("Default case: Return NA()"),
    TRUE, NA()
)</f>
        <v>1.1132367549497322E-2</v>
      </c>
      <c r="DU294" s="78" t="e" cm="1">
        <f t="array" ref="DU294">_xlfn.IFS(
    FALSE, N("Check if X1 shading is ON"),
    $DT$287&lt;&gt;"x", NA(),
    FALSE, N("Check if case is 'LEFT' and x axis value less than z score"),
    AND($DE$307 = "LEFT", $DR294 &lt; IF($DI$307="", 0, $DI$307)), $DS294,
    FALSE, N("Check if case is 'RIGHT' and x axis value greater than z score"),
    AND($DE$307 = "RIGHT", $DR294 &gt; IF($DI$307="", 0, $DI$307)), $DS294,
    FALSE, N("Default case: Return NA()"),
    TRUE, NA()
)</f>
        <v>#N/A</v>
      </c>
      <c r="DV294" s="78" t="e" cm="1">
        <f t="array" ref="DV294">_xlfn.IFS(
    FALSE, N("Check if X1 shading is ON"),
    $DV$287&lt;&gt;"x", NA(),
    FALSE, N("Check if case is 'LEFT' and x axis value less than z score"),
    AND($DE$310 = "LEFT", $DR294 &lt; IF($DI$310="", 0, $DI$310)), $DS294,
    FALSE, N("Check if case is 'RIGHT' and x axis value greater than z score"),
    AND($DE$310 = "RIGHT", $DR294 &gt; IF($DI$310="", 0, $DI$310)), $DS294,
    FALSE, N("Check if case is 'TWO' and both directions"),
    AND(
        $DE$310 = "TWO",
        OR($DR294 &lt; -ABS($DI$310), $DR294 &gt; ABS($DI$310))
    ), $DS294,
    FALSE, N("Default case: Return NA()"),
    TRUE, NA()
)</f>
        <v>#N/A</v>
      </c>
      <c r="DW294" s="30"/>
      <c r="DX294" s="66">
        <v>-0.50000000000000222</v>
      </c>
      <c r="DY294" s="66">
        <v>6.2000000000000006E-2</v>
      </c>
      <c r="DZ294" s="66">
        <f t="shared" si="109"/>
        <v>6.2000000000000006E-2</v>
      </c>
      <c r="EA294" s="66" t="str">
        <f t="shared" si="110"/>
        <v>x̅</v>
      </c>
    </row>
    <row r="295" spans="27:131" ht="16" x14ac:dyDescent="0.2">
      <c r="AA295"/>
      <c r="AB295" s="30"/>
      <c r="AC295" s="29" t="s">
        <v>17</v>
      </c>
      <c r="AD295" s="27" t="s">
        <v>13</v>
      </c>
      <c r="AE295" s="27" t="s">
        <v>23</v>
      </c>
      <c r="AF295" s="27" t="s">
        <v>0</v>
      </c>
      <c r="AG295" s="28" t="s">
        <v>14</v>
      </c>
      <c r="AH295" s="29" t="str">
        <f>IFERROR(LEFT(AH286, FIND(")", AH286)),AH286)</f>
        <v>SE = σ̂(x̅)</v>
      </c>
      <c r="AI295" s="28" t="str">
        <f>AI286</f>
        <v>x̅</v>
      </c>
      <c r="AJ295" s="28" t="str">
        <f>AJ286</f>
        <v>t score</v>
      </c>
      <c r="AK295" s="28" t="str">
        <f>AK286</f>
        <v>P(x̅)</v>
      </c>
      <c r="AL295" s="8"/>
      <c r="AM295" s="8"/>
      <c r="AN295" s="74" t="str">
        <f t="shared" si="118"/>
        <v>x</v>
      </c>
      <c r="AO295" s="74" t="str">
        <f t="shared" si="119"/>
        <v>empirical rule</v>
      </c>
      <c r="AP295" s="8"/>
      <c r="AQ295" s="32" t="s">
        <v>15</v>
      </c>
      <c r="AR295" s="8"/>
      <c r="AS295" s="38">
        <f t="shared" si="114"/>
        <v>-2.7083333333333344</v>
      </c>
      <c r="AT295" s="78">
        <f t="shared" si="113"/>
        <v>1.3435286711765229E-2</v>
      </c>
      <c r="AU295" s="78" cm="1">
        <f t="array" ref="AU295">_xlfn.IFS(
    FALSE, N("Check if X1 shading is ON"),
    $AU$286&lt;&gt;"x", NA(),
    FALSE, N("Check if case is 'LEFT' and x axis value less than z score"),
    AND($AF$305 = "LEFT", $AS295 &lt; IF($AJ$305="", 0, $AJ$305)), $AT295,
    FALSE, N("Check if case is 'RIGHT' and x axis value greater than z score"),
    AND($AF$305 = "RIGHT", $AS295 &gt; IF($AJ$305="", 0, $AJ$305)), $AT295,
    FALSE, N("Check if case is 'TWO' and both directions"),
    AND(
        $AF$305 = "TWO",
        OR($AS295 &lt; -ABS($AJ$305), $AS295 &gt; ABS($AJ$306))
    ), $AT295,
    FALSE, N("Default case: Return NA()"),
    TRUE, NA()
)</f>
        <v>1.3435286711765229E-2</v>
      </c>
      <c r="AV295" s="78" t="e" cm="1">
        <f t="array" ref="AV295">_xlfn.IFS(
    FALSE, N("Check if X1 shading is ON"),
    $AU$286&lt;&gt;"x", NA(),
    FALSE, N("Check if case is 'LEFT' and x axis value less than z score"),
    AND($AF$306 = "LEFT", $AS295 &lt; IF($AJ$306="", 0, $AJ$306)), $AT295,
    FALSE, N("Check if case is 'RIGHT' and x axis value greater than z score"),
    AND($AF$306 = "RIGHT", $AS295 &gt; IF($AJ$306="", 0, $AJ$306)), $AT295,
    FALSE, N("Default case: Return NA()"),
    TRUE, NA()
)</f>
        <v>#N/A</v>
      </c>
      <c r="AW295" s="78" t="e" cm="1">
        <f t="array" ref="AW295">_xlfn.IFS(
    FALSE, N("Check if X1 shading is ON"),
    $AW$286&lt;&gt;"x", NA(),
    FALSE, N("Check if case is 'LEFT' and x axis value less than z score"),
    AND($AF$309 = "LEFT", $AS295 &lt; IF($AJ$309="", 0, $AJ$309)), $AT295,
    FALSE, N("Check if case is 'RIGHT' and x axis value greater than z score"),
    AND($AF$309 = "RIGHT", $AS295 &gt; IF($AJ$309="", 0, $AJ$309)), $AT295,
    FALSE, N("Check if case is 'TWO' and both directions"),
    AND(
        $AF$309 = "TWO",
        OR($AS295 &lt; -ABS($AJ$309), $AS295 &gt; ABS($AJ$309))
    ), $AT295,
    FALSE, N("Default case: Return NA()"),
    TRUE, NA()
)</f>
        <v>#N/A</v>
      </c>
      <c r="AX295" s="30"/>
      <c r="AY295" s="66">
        <v>-0.16666666666666879</v>
      </c>
      <c r="AZ295" s="66">
        <v>6.2000000000000006E-2</v>
      </c>
      <c r="BA295" s="66">
        <f t="shared" si="107"/>
        <v>6.2000000000000006E-2</v>
      </c>
      <c r="BB295" s="66" t="str">
        <f t="shared" si="108"/>
        <v>x̅</v>
      </c>
      <c r="DA295" s="30"/>
      <c r="DB295" s="41" t="s">
        <v>31</v>
      </c>
      <c r="DC295" s="8"/>
      <c r="DD295" s="26"/>
      <c r="DE295" s="42" t="str">
        <f t="shared" ref="DE295:DJ295" si="121">DE286</f>
        <v>shading</v>
      </c>
      <c r="DF295" s="42" t="str">
        <f t="shared" si="121"/>
        <v>hypothesized mean</v>
      </c>
      <c r="DG295" s="42" t="str">
        <f t="shared" si="121"/>
        <v>expected variability</v>
      </c>
      <c r="DH295" s="42" t="str">
        <f t="shared" si="121"/>
        <v>raw CV &lt;&lt;</v>
      </c>
      <c r="DI295" s="42" t="str">
        <f t="shared" si="121"/>
        <v>&lt;&lt; standardized CV</v>
      </c>
      <c r="DJ295" s="42" t="str">
        <f t="shared" si="121"/>
        <v>&lt;&lt; probability</v>
      </c>
      <c r="DK295" s="30"/>
      <c r="DL295" s="8"/>
      <c r="DM295" s="74" t="str">
        <f>'SCORECHART (2)'!AR37</f>
        <v>x</v>
      </c>
      <c r="DN295" s="74" t="str">
        <f>'SCORECHART (2)'!AS37</f>
        <v xml:space="preserve">curve fill x, x̅ </v>
      </c>
      <c r="DO295" s="8"/>
      <c r="DP295" s="32" t="s">
        <v>1</v>
      </c>
      <c r="DQ295" s="8"/>
      <c r="DR295" s="38">
        <f t="shared" si="117"/>
        <v>-2.7500000000000009</v>
      </c>
      <c r="DS295" s="78">
        <f t="shared" si="115"/>
        <v>1.2234848777987996E-2</v>
      </c>
      <c r="DT295" s="78" cm="1">
        <f t="array" ref="DT295">_xlfn.IFS(
    FALSE, N("Check if X1 shading is ON"),
    $DT$287&lt;&gt;"x", NA(),
    FALSE, N("Check if case is 'LEFT' and x axis value less than z score"),
    AND($DE$306 = "LEFT", $DR295 &lt; IF($DI$306="", 0, $DI$306)), $DS295,
    FALSE, N("Check if case is 'RIGHT' and x axis value greater than z score"),
    AND($DE$306 = "RIGHT", $DR295 &gt; IF($DI$306="", 0, $DI$306)), $DS295,
    FALSE, N("Check if case is 'TWO' and both directions"),
    AND(
        $DE$306 = "TWO",
        OR($DR295 &lt; -ABS($DI$306), $DR295 &gt; ABS($DI$307))
    ), $DS295,
    FALSE, N("Default case: Return NA()"),
    TRUE, NA()
)</f>
        <v>1.2234848777987996E-2</v>
      </c>
      <c r="DU295" s="78" t="e" cm="1">
        <f t="array" ref="DU295">_xlfn.IFS(
    FALSE, N("Check if X1 shading is ON"),
    $DT$287&lt;&gt;"x", NA(),
    FALSE, N("Check if case is 'LEFT' and x axis value less than z score"),
    AND($DE$307 = "LEFT", $DR295 &lt; IF($DI$307="", 0, $DI$307)), $DS295,
    FALSE, N("Check if case is 'RIGHT' and x axis value greater than z score"),
    AND($DE$307 = "RIGHT", $DR295 &gt; IF($DI$307="", 0, $DI$307)), $DS295,
    FALSE, N("Default case: Return NA()"),
    TRUE, NA()
)</f>
        <v>#N/A</v>
      </c>
      <c r="DV295" s="78" t="e" cm="1">
        <f t="array" ref="DV295">_xlfn.IFS(
    FALSE, N("Check if X1 shading is ON"),
    $DV$287&lt;&gt;"x", NA(),
    FALSE, N("Check if case is 'LEFT' and x axis value less than z score"),
    AND($DE$310 = "LEFT", $DR295 &lt; IF($DI$310="", 0, $DI$310)), $DS295,
    FALSE, N("Check if case is 'RIGHT' and x axis value greater than z score"),
    AND($DE$310 = "RIGHT", $DR295 &gt; IF($DI$310="", 0, $DI$310)), $DS295,
    FALSE, N("Check if case is 'TWO' and both directions"),
    AND(
        $DE$310 = "TWO",
        OR($DR295 &lt; -ABS($DI$310), $DR295 &gt; ABS($DI$310))
    ), $DS295,
    FALSE, N("Default case: Return NA()"),
    TRUE, NA()
)</f>
        <v>#N/A</v>
      </c>
      <c r="DW295" s="30"/>
      <c r="DX295" s="66">
        <v>-0.33333333333333548</v>
      </c>
      <c r="DY295" s="66">
        <v>6.2000000000000006E-2</v>
      </c>
      <c r="DZ295" s="66">
        <f t="shared" si="109"/>
        <v>6.2000000000000006E-2</v>
      </c>
      <c r="EA295" s="66" t="str">
        <f t="shared" si="110"/>
        <v>x̅</v>
      </c>
    </row>
    <row r="296" spans="27:131" ht="16" x14ac:dyDescent="0.2">
      <c r="AA296"/>
      <c r="AB296" s="30"/>
      <c r="AC296" s="32">
        <f>AC287</f>
        <v>30</v>
      </c>
      <c r="AD296" s="42" t="str">
        <f t="shared" ref="AD296:AK297" si="122">IF(AD287="","",AD287)</f>
        <v>T x̅</v>
      </c>
      <c r="AE296" s="42" t="str">
        <f t="shared" si="122"/>
        <v>critical value x̅</v>
      </c>
      <c r="AF296" s="42" t="str">
        <f t="shared" si="122"/>
        <v>two left</v>
      </c>
      <c r="AG296" s="43">
        <f t="shared" si="122"/>
        <v>80</v>
      </c>
      <c r="AH296" s="85">
        <f t="shared" si="122"/>
        <v>0.44824049374179142</v>
      </c>
      <c r="AI296" s="43">
        <f t="shared" si="122"/>
        <v>79.083245255395084</v>
      </c>
      <c r="AJ296" s="44">
        <f t="shared" si="122"/>
        <v>-2.0452296421327048</v>
      </c>
      <c r="AK296" s="45">
        <f t="shared" si="122"/>
        <v>2.5000000000000001E-2</v>
      </c>
      <c r="AL296" s="8"/>
      <c r="AM296" s="8"/>
      <c r="AN296" s="74" t="str">
        <f t="shared" si="118"/>
        <v>x</v>
      </c>
      <c r="AO296" s="74" t="str">
        <f t="shared" si="119"/>
        <v>cumm. %</v>
      </c>
      <c r="AP296" s="8"/>
      <c r="AQ296" s="32" t="s">
        <v>28</v>
      </c>
      <c r="AR296" s="8"/>
      <c r="AS296" s="38">
        <f t="shared" si="114"/>
        <v>-2.6666666666666679</v>
      </c>
      <c r="AT296" s="78">
        <f t="shared" si="113"/>
        <v>1.474090285628973E-2</v>
      </c>
      <c r="AU296" s="78" cm="1">
        <f t="array" ref="AU296">_xlfn.IFS(
    FALSE, N("Check if X1 shading is ON"),
    $AU$286&lt;&gt;"x", NA(),
    FALSE, N("Check if case is 'LEFT' and x axis value less than z score"),
    AND($AF$305 = "LEFT", $AS296 &lt; IF($AJ$305="", 0, $AJ$305)), $AT296,
    FALSE, N("Check if case is 'RIGHT' and x axis value greater than z score"),
    AND($AF$305 = "RIGHT", $AS296 &gt; IF($AJ$305="", 0, $AJ$305)), $AT296,
    FALSE, N("Check if case is 'TWO' and both directions"),
    AND(
        $AF$305 = "TWO",
        OR($AS296 &lt; -ABS($AJ$305), $AS296 &gt; ABS($AJ$306))
    ), $AT296,
    FALSE, N("Default case: Return NA()"),
    TRUE, NA()
)</f>
        <v>1.474090285628973E-2</v>
      </c>
      <c r="AV296" s="78" t="e" cm="1">
        <f t="array" ref="AV296">_xlfn.IFS(
    FALSE, N("Check if X1 shading is ON"),
    $AU$286&lt;&gt;"x", NA(),
    FALSE, N("Check if case is 'LEFT' and x axis value less than z score"),
    AND($AF$306 = "LEFT", $AS296 &lt; IF($AJ$306="", 0, $AJ$306)), $AT296,
    FALSE, N("Check if case is 'RIGHT' and x axis value greater than z score"),
    AND($AF$306 = "RIGHT", $AS296 &gt; IF($AJ$306="", 0, $AJ$306)), $AT296,
    FALSE, N("Default case: Return NA()"),
    TRUE, NA()
)</f>
        <v>#N/A</v>
      </c>
      <c r="AW296" s="78" t="e" cm="1">
        <f t="array" ref="AW296">_xlfn.IFS(
    FALSE, N("Check if X1 shading is ON"),
    $AW$286&lt;&gt;"x", NA(),
    FALSE, N("Check if case is 'LEFT' and x axis value less than z score"),
    AND($AF$309 = "LEFT", $AS296 &lt; IF($AJ$309="", 0, $AJ$309)), $AT296,
    FALSE, N("Check if case is 'RIGHT' and x axis value greater than z score"),
    AND($AF$309 = "RIGHT", $AS296 &gt; IF($AJ$309="", 0, $AJ$309)), $AT296,
    FALSE, N("Check if case is 'TWO' and both directions"),
    AND(
        $AF$309 = "TWO",
        OR($AS296 &lt; -ABS($AJ$309), $AS296 &gt; ABS($AJ$309))
    ), $AT296,
    FALSE, N("Default case: Return NA()"),
    TRUE, NA()
)</f>
        <v>#N/A</v>
      </c>
      <c r="AX296" s="30"/>
      <c r="AY296" s="66">
        <v>0.16666666666666449</v>
      </c>
      <c r="AZ296" s="66">
        <v>6.2000000000000006E-2</v>
      </c>
      <c r="BA296" s="66">
        <f t="shared" si="107"/>
        <v>6.2000000000000006E-2</v>
      </c>
      <c r="BB296" s="66" t="str">
        <f t="shared" si="108"/>
        <v>x̅</v>
      </c>
      <c r="DA296" s="30"/>
      <c r="DB296" s="29" t="s">
        <v>17</v>
      </c>
      <c r="DC296" s="27" t="s">
        <v>13</v>
      </c>
      <c r="DD296" s="27" t="s">
        <v>23</v>
      </c>
      <c r="DE296" s="27" t="s">
        <v>0</v>
      </c>
      <c r="DF296" s="28" t="s">
        <v>14</v>
      </c>
      <c r="DG296" s="29" t="str">
        <f>IFERROR(LEFT(DG287, FIND(")", DG287)),DG287)</f>
        <v>SE = σ̂(x̅)</v>
      </c>
      <c r="DH296" s="28" t="str">
        <f>DH287</f>
        <v>x̅</v>
      </c>
      <c r="DI296" s="28" t="str">
        <f>DI287</f>
        <v>t score</v>
      </c>
      <c r="DJ296" s="28" t="str">
        <f>DJ287</f>
        <v>P(x̅)</v>
      </c>
      <c r="DK296" s="8"/>
      <c r="DL296" s="8"/>
      <c r="DM296" s="74" t="str">
        <f>'SCORECHART (2)'!AR38</f>
        <v>x</v>
      </c>
      <c r="DN296" s="74" t="str">
        <f>'SCORECHART (2)'!AS38</f>
        <v>empirical rule</v>
      </c>
      <c r="DO296" s="8"/>
      <c r="DP296" s="32" t="s">
        <v>15</v>
      </c>
      <c r="DQ296" s="8"/>
      <c r="DR296" s="38">
        <f t="shared" si="117"/>
        <v>-2.7083333333333344</v>
      </c>
      <c r="DS296" s="78">
        <f t="shared" si="115"/>
        <v>1.3435286711765229E-2</v>
      </c>
      <c r="DT296" s="78" cm="1">
        <f t="array" ref="DT296">_xlfn.IFS(
    FALSE, N("Check if X1 shading is ON"),
    $DT$287&lt;&gt;"x", NA(),
    FALSE, N("Check if case is 'LEFT' and x axis value less than z score"),
    AND($DE$306 = "LEFT", $DR296 &lt; IF($DI$306="", 0, $DI$306)), $DS296,
    FALSE, N("Check if case is 'RIGHT' and x axis value greater than z score"),
    AND($DE$306 = "RIGHT", $DR296 &gt; IF($DI$306="", 0, $DI$306)), $DS296,
    FALSE, N("Check if case is 'TWO' and both directions"),
    AND(
        $DE$306 = "TWO",
        OR($DR296 &lt; -ABS($DI$306), $DR296 &gt; ABS($DI$307))
    ), $DS296,
    FALSE, N("Default case: Return NA()"),
    TRUE, NA()
)</f>
        <v>1.3435286711765229E-2</v>
      </c>
      <c r="DU296" s="78" t="e" cm="1">
        <f t="array" ref="DU296">_xlfn.IFS(
    FALSE, N("Check if X1 shading is ON"),
    $DT$287&lt;&gt;"x", NA(),
    FALSE, N("Check if case is 'LEFT' and x axis value less than z score"),
    AND($DE$307 = "LEFT", $DR296 &lt; IF($DI$307="", 0, $DI$307)), $DS296,
    FALSE, N("Check if case is 'RIGHT' and x axis value greater than z score"),
    AND($DE$307 = "RIGHT", $DR296 &gt; IF($DI$307="", 0, $DI$307)), $DS296,
    FALSE, N("Default case: Return NA()"),
    TRUE, NA()
)</f>
        <v>#N/A</v>
      </c>
      <c r="DV296" s="78" t="e" cm="1">
        <f t="array" ref="DV296">_xlfn.IFS(
    FALSE, N("Check if X1 shading is ON"),
    $DV$287&lt;&gt;"x", NA(),
    FALSE, N("Check if case is 'LEFT' and x axis value less than z score"),
    AND($DE$310 = "LEFT", $DR296 &lt; IF($DI$310="", 0, $DI$310)), $DS296,
    FALSE, N("Check if case is 'RIGHT' and x axis value greater than z score"),
    AND($DE$310 = "RIGHT", $DR296 &gt; IF($DI$310="", 0, $DI$310)), $DS296,
    FALSE, N("Check if case is 'TWO' and both directions"),
    AND(
        $DE$310 = "TWO",
        OR($DR296 &lt; -ABS($DI$310), $DR296 &gt; ABS($DI$310))
    ), $DS296,
    FALSE, N("Default case: Return NA()"),
    TRUE, NA()
)</f>
        <v>#N/A</v>
      </c>
      <c r="DW296" s="30"/>
      <c r="DX296" s="66">
        <v>-0.16666666666666879</v>
      </c>
      <c r="DY296" s="66">
        <v>6.2000000000000006E-2</v>
      </c>
      <c r="DZ296" s="66">
        <f t="shared" si="109"/>
        <v>6.2000000000000006E-2</v>
      </c>
      <c r="EA296" s="66" t="str">
        <f t="shared" si="110"/>
        <v>x̅</v>
      </c>
    </row>
    <row r="297" spans="27:131" ht="16" x14ac:dyDescent="0.2">
      <c r="AA297"/>
      <c r="AB297" s="30"/>
      <c r="AC297" s="32">
        <f>AC288</f>
        <v>30</v>
      </c>
      <c r="AD297" s="42" t="str">
        <f t="shared" si="122"/>
        <v>T x̅</v>
      </c>
      <c r="AE297" s="42" t="str">
        <f t="shared" si="122"/>
        <v>critical value x̅</v>
      </c>
      <c r="AF297" s="42" t="str">
        <f t="shared" si="122"/>
        <v>two right</v>
      </c>
      <c r="AG297" s="43">
        <f t="shared" si="122"/>
        <v>80</v>
      </c>
      <c r="AH297" s="85">
        <f t="shared" si="122"/>
        <v>0.44824049374179142</v>
      </c>
      <c r="AI297" s="89">
        <f t="shared" si="122"/>
        <v>80.916754744604916</v>
      </c>
      <c r="AJ297" s="90">
        <f t="shared" si="122"/>
        <v>2.0452296421327034</v>
      </c>
      <c r="AK297" s="91">
        <f t="shared" si="122"/>
        <v>2.5000000000000001E-2</v>
      </c>
      <c r="AL297" s="30"/>
      <c r="AM297" s="8"/>
      <c r="AN297" s="74" t="str">
        <f t="shared" si="118"/>
        <v>x</v>
      </c>
      <c r="AO297" s="74" t="str">
        <f t="shared" si="119"/>
        <v>raw scale1&amp;2</v>
      </c>
      <c r="AP297" s="8"/>
      <c r="AQ297" s="32" t="s">
        <v>29</v>
      </c>
      <c r="AR297" s="8"/>
      <c r="AS297" s="38">
        <f t="shared" si="114"/>
        <v>-2.6250000000000013</v>
      </c>
      <c r="AT297" s="78">
        <f t="shared" si="113"/>
        <v>1.6159262617869114E-2</v>
      </c>
      <c r="AU297" s="78" cm="1">
        <f t="array" ref="AU297">_xlfn.IFS(
    FALSE, N("Check if X1 shading is ON"),
    $AU$286&lt;&gt;"x", NA(),
    FALSE, N("Check if case is 'LEFT' and x axis value less than z score"),
    AND($AF$305 = "LEFT", $AS297 &lt; IF($AJ$305="", 0, $AJ$305)), $AT297,
    FALSE, N("Check if case is 'RIGHT' and x axis value greater than z score"),
    AND($AF$305 = "RIGHT", $AS297 &gt; IF($AJ$305="", 0, $AJ$305)), $AT297,
    FALSE, N("Check if case is 'TWO' and both directions"),
    AND(
        $AF$305 = "TWO",
        OR($AS297 &lt; -ABS($AJ$305), $AS297 &gt; ABS($AJ$306))
    ), $AT297,
    FALSE, N("Default case: Return NA()"),
    TRUE, NA()
)</f>
        <v>1.6159262617869114E-2</v>
      </c>
      <c r="AV297" s="78" t="e" cm="1">
        <f t="array" ref="AV297">_xlfn.IFS(
    FALSE, N("Check if X1 shading is ON"),
    $AU$286&lt;&gt;"x", NA(),
    FALSE, N("Check if case is 'LEFT' and x axis value less than z score"),
    AND($AF$306 = "LEFT", $AS297 &lt; IF($AJ$306="", 0, $AJ$306)), $AT297,
    FALSE, N("Check if case is 'RIGHT' and x axis value greater than z score"),
    AND($AF$306 = "RIGHT", $AS297 &gt; IF($AJ$306="", 0, $AJ$306)), $AT297,
    FALSE, N("Default case: Return NA()"),
    TRUE, NA()
)</f>
        <v>#N/A</v>
      </c>
      <c r="AW297" s="78" t="e" cm="1">
        <f t="array" ref="AW297">_xlfn.IFS(
    FALSE, N("Check if X1 shading is ON"),
    $AW$286&lt;&gt;"x", NA(),
    FALSE, N("Check if case is 'LEFT' and x axis value less than z score"),
    AND($AF$309 = "LEFT", $AS297 &lt; IF($AJ$309="", 0, $AJ$309)), $AT297,
    FALSE, N("Check if case is 'RIGHT' and x axis value greater than z score"),
    AND($AF$309 = "RIGHT", $AS297 &gt; IF($AJ$309="", 0, $AJ$309)), $AT297,
    FALSE, N("Check if case is 'TWO' and both directions"),
    AND(
        $AF$309 = "TWO",
        OR($AS297 &lt; -ABS($AJ$309), $AS297 &gt; ABS($AJ$309))
    ), $AT297,
    FALSE, N("Default case: Return NA()"),
    TRUE, NA()
)</f>
        <v>#N/A</v>
      </c>
      <c r="AX297" s="30"/>
      <c r="AY297" s="66">
        <v>0.33333333333333115</v>
      </c>
      <c r="AZ297" s="66">
        <v>6.2000000000000006E-2</v>
      </c>
      <c r="BA297" s="66">
        <f t="shared" si="107"/>
        <v>6.2000000000000006E-2</v>
      </c>
      <c r="BB297" s="66" t="str">
        <f t="shared" si="108"/>
        <v>x̅</v>
      </c>
      <c r="DA297" s="30"/>
      <c r="DB297" s="32">
        <f>DB288</f>
        <v>30</v>
      </c>
      <c r="DC297" s="42" t="str">
        <f t="shared" ref="DC297:DJ298" si="123">IF(DC288="","",DC288)</f>
        <v>T x̅</v>
      </c>
      <c r="DD297" s="42" t="str">
        <f t="shared" si="123"/>
        <v>critical value x̅</v>
      </c>
      <c r="DE297" s="42" t="str">
        <f t="shared" si="123"/>
        <v>two left</v>
      </c>
      <c r="DF297" s="43">
        <f t="shared" si="123"/>
        <v>80</v>
      </c>
      <c r="DG297" s="85">
        <f t="shared" si="123"/>
        <v>0.44824049374179142</v>
      </c>
      <c r="DH297" s="43">
        <f t="shared" si="123"/>
        <v>79.083245255395084</v>
      </c>
      <c r="DI297" s="44">
        <f t="shared" si="123"/>
        <v>-2.0452296421327048</v>
      </c>
      <c r="DJ297" s="45">
        <f t="shared" si="123"/>
        <v>2.5000000000000001E-2</v>
      </c>
      <c r="DK297" s="8"/>
      <c r="DL297" s="8"/>
      <c r="DM297" s="74" t="str">
        <f>'SCORECHART (2)'!AR39</f>
        <v>x</v>
      </c>
      <c r="DN297" s="74" t="str">
        <f>'SCORECHART (2)'!AS39</f>
        <v>cumm. %</v>
      </c>
      <c r="DO297" s="8"/>
      <c r="DP297" s="32" t="s">
        <v>28</v>
      </c>
      <c r="DQ297" s="8"/>
      <c r="DR297" s="38">
        <f t="shared" si="117"/>
        <v>-2.6666666666666679</v>
      </c>
      <c r="DS297" s="78">
        <f t="shared" si="115"/>
        <v>1.474090285628973E-2</v>
      </c>
      <c r="DT297" s="78" cm="1">
        <f t="array" ref="DT297">_xlfn.IFS(
    FALSE, N("Check if X1 shading is ON"),
    $DT$287&lt;&gt;"x", NA(),
    FALSE, N("Check if case is 'LEFT' and x axis value less than z score"),
    AND($DE$306 = "LEFT", $DR297 &lt; IF($DI$306="", 0, $DI$306)), $DS297,
    FALSE, N("Check if case is 'RIGHT' and x axis value greater than z score"),
    AND($DE$306 = "RIGHT", $DR297 &gt; IF($DI$306="", 0, $DI$306)), $DS297,
    FALSE, N("Check if case is 'TWO' and both directions"),
    AND(
        $DE$306 = "TWO",
        OR($DR297 &lt; -ABS($DI$306), $DR297 &gt; ABS($DI$307))
    ), $DS297,
    FALSE, N("Default case: Return NA()"),
    TRUE, NA()
)</f>
        <v>1.474090285628973E-2</v>
      </c>
      <c r="DU297" s="78" t="e" cm="1">
        <f t="array" ref="DU297">_xlfn.IFS(
    FALSE, N("Check if X1 shading is ON"),
    $DT$287&lt;&gt;"x", NA(),
    FALSE, N("Check if case is 'LEFT' and x axis value less than z score"),
    AND($DE$307 = "LEFT", $DR297 &lt; IF($DI$307="", 0, $DI$307)), $DS297,
    FALSE, N("Check if case is 'RIGHT' and x axis value greater than z score"),
    AND($DE$307 = "RIGHT", $DR297 &gt; IF($DI$307="", 0, $DI$307)), $DS297,
    FALSE, N("Default case: Return NA()"),
    TRUE, NA()
)</f>
        <v>#N/A</v>
      </c>
      <c r="DV297" s="78" t="e" cm="1">
        <f t="array" ref="DV297">_xlfn.IFS(
    FALSE, N("Check if X1 shading is ON"),
    $DV$287&lt;&gt;"x", NA(),
    FALSE, N("Check if case is 'LEFT' and x axis value less than z score"),
    AND($DE$310 = "LEFT", $DR297 &lt; IF($DI$310="", 0, $DI$310)), $DS297,
    FALSE, N("Check if case is 'RIGHT' and x axis value greater than z score"),
    AND($DE$310 = "RIGHT", $DR297 &gt; IF($DI$310="", 0, $DI$310)), $DS297,
    FALSE, N("Check if case is 'TWO' and both directions"),
    AND(
        $DE$310 = "TWO",
        OR($DR297 &lt; -ABS($DI$310), $DR297 &gt; ABS($DI$310))
    ), $DS297,
    FALSE, N("Default case: Return NA()"),
    TRUE, NA()
)</f>
        <v>#N/A</v>
      </c>
      <c r="DW297" s="30"/>
      <c r="DX297" s="66">
        <v>0.16666666666666449</v>
      </c>
      <c r="DY297" s="66">
        <v>6.2000000000000006E-2</v>
      </c>
      <c r="DZ297" s="66">
        <f t="shared" si="109"/>
        <v>6.2000000000000006E-2</v>
      </c>
      <c r="EA297" s="66" t="str">
        <f t="shared" si="110"/>
        <v>x̅</v>
      </c>
    </row>
    <row r="298" spans="27:131" ht="16" x14ac:dyDescent="0.2">
      <c r="AA298"/>
      <c r="AB298" s="30"/>
      <c r="AC298" s="26"/>
      <c r="AD298" s="8"/>
      <c r="AE298" s="8"/>
      <c r="AF298" s="8"/>
      <c r="AG298" s="8"/>
      <c r="AH298" s="8"/>
      <c r="AI298" s="8"/>
      <c r="AJ298" s="8"/>
      <c r="AK298" s="8"/>
      <c r="AL298" s="30"/>
      <c r="AM298" s="8"/>
      <c r="AN298" s="74" t="str">
        <f t="shared" si="118"/>
        <v>x</v>
      </c>
      <c r="AO298" s="74" t="str">
        <f t="shared" si="119"/>
        <v>stdev1&amp;2</v>
      </c>
      <c r="AP298" s="8"/>
      <c r="AQ298" s="32" t="s">
        <v>14</v>
      </c>
      <c r="AR298" s="8"/>
      <c r="AS298" s="38">
        <f t="shared" si="114"/>
        <v>-2.5833333333333348</v>
      </c>
      <c r="AT298" s="78">
        <f t="shared" si="113"/>
        <v>1.7698267413433118E-2</v>
      </c>
      <c r="AU298" s="78" cm="1">
        <f t="array" ref="AU298">_xlfn.IFS(
    FALSE, N("Check if X1 shading is ON"),
    $AU$286&lt;&gt;"x", NA(),
    FALSE, N("Check if case is 'LEFT' and x axis value less than z score"),
    AND($AF$305 = "LEFT", $AS298 &lt; IF($AJ$305="", 0, $AJ$305)), $AT298,
    FALSE, N("Check if case is 'RIGHT' and x axis value greater than z score"),
    AND($AF$305 = "RIGHT", $AS298 &gt; IF($AJ$305="", 0, $AJ$305)), $AT298,
    FALSE, N("Check if case is 'TWO' and both directions"),
    AND(
        $AF$305 = "TWO",
        OR($AS298 &lt; -ABS($AJ$305), $AS298 &gt; ABS($AJ$306))
    ), $AT298,
    FALSE, N("Default case: Return NA()"),
    TRUE, NA()
)</f>
        <v>1.7698267413433118E-2</v>
      </c>
      <c r="AV298" s="78" t="e" cm="1">
        <f t="array" ref="AV298">_xlfn.IFS(
    FALSE, N("Check if X1 shading is ON"),
    $AU$286&lt;&gt;"x", NA(),
    FALSE, N("Check if case is 'LEFT' and x axis value less than z score"),
    AND($AF$306 = "LEFT", $AS298 &lt; IF($AJ$306="", 0, $AJ$306)), $AT298,
    FALSE, N("Check if case is 'RIGHT' and x axis value greater than z score"),
    AND($AF$306 = "RIGHT", $AS298 &gt; IF($AJ$306="", 0, $AJ$306)), $AT298,
    FALSE, N("Default case: Return NA()"),
    TRUE, NA()
)</f>
        <v>#N/A</v>
      </c>
      <c r="AW298" s="78" t="e" cm="1">
        <f t="array" ref="AW298">_xlfn.IFS(
    FALSE, N("Check if X1 shading is ON"),
    $AW$286&lt;&gt;"x", NA(),
    FALSE, N("Check if case is 'LEFT' and x axis value less than z score"),
    AND($AF$309 = "LEFT", $AS298 &lt; IF($AJ$309="", 0, $AJ$309)), $AT298,
    FALSE, N("Check if case is 'RIGHT' and x axis value greater than z score"),
    AND($AF$309 = "RIGHT", $AS298 &gt; IF($AJ$309="", 0, $AJ$309)), $AT298,
    FALSE, N("Check if case is 'TWO' and both directions"),
    AND(
        $AF$309 = "TWO",
        OR($AS298 &lt; -ABS($AJ$309), $AS298 &gt; ABS($AJ$309))
    ), $AT298,
    FALSE, N("Default case: Return NA()"),
    TRUE, NA()
)</f>
        <v>#N/A</v>
      </c>
      <c r="AX298" s="30"/>
      <c r="AY298" s="66">
        <v>0.49999999999999789</v>
      </c>
      <c r="AZ298" s="66">
        <v>6.2000000000000006E-2</v>
      </c>
      <c r="BA298" s="66">
        <f t="shared" si="107"/>
        <v>6.2000000000000006E-2</v>
      </c>
      <c r="BB298" s="66" t="str">
        <f t="shared" si="108"/>
        <v>x̅</v>
      </c>
      <c r="DA298" s="30"/>
      <c r="DB298" s="32">
        <f>DB289</f>
        <v>30</v>
      </c>
      <c r="DC298" s="42" t="str">
        <f t="shared" si="123"/>
        <v>T x̅</v>
      </c>
      <c r="DD298" s="42" t="str">
        <f t="shared" si="123"/>
        <v>critical value x̅</v>
      </c>
      <c r="DE298" s="42" t="str">
        <f t="shared" si="123"/>
        <v>two right</v>
      </c>
      <c r="DF298" s="43">
        <f t="shared" si="123"/>
        <v>80</v>
      </c>
      <c r="DG298" s="85">
        <f t="shared" si="123"/>
        <v>0.44824049374179142</v>
      </c>
      <c r="DH298" s="89">
        <f t="shared" si="123"/>
        <v>80.916754744604916</v>
      </c>
      <c r="DI298" s="90">
        <f t="shared" si="123"/>
        <v>2.0452296421327034</v>
      </c>
      <c r="DJ298" s="91">
        <f t="shared" si="123"/>
        <v>2.5000000000000001E-2</v>
      </c>
      <c r="DK298" s="30"/>
      <c r="DL298" s="8"/>
      <c r="DM298" s="74" t="str">
        <f>'SCORECHART (2)'!AR40</f>
        <v>x</v>
      </c>
      <c r="DN298" s="74" t="str">
        <f>'SCORECHART (2)'!AS40</f>
        <v>raw scale1&amp;2</v>
      </c>
      <c r="DO298" s="8"/>
      <c r="DP298" s="32" t="s">
        <v>29</v>
      </c>
      <c r="DQ298" s="8"/>
      <c r="DR298" s="38">
        <f t="shared" si="117"/>
        <v>-2.6250000000000013</v>
      </c>
      <c r="DS298" s="78">
        <f t="shared" si="115"/>
        <v>1.6159262617869114E-2</v>
      </c>
      <c r="DT298" s="78" cm="1">
        <f t="array" ref="DT298">_xlfn.IFS(
    FALSE, N("Check if X1 shading is ON"),
    $DT$287&lt;&gt;"x", NA(),
    FALSE, N("Check if case is 'LEFT' and x axis value less than z score"),
    AND($DE$306 = "LEFT", $DR298 &lt; IF($DI$306="", 0, $DI$306)), $DS298,
    FALSE, N("Check if case is 'RIGHT' and x axis value greater than z score"),
    AND($DE$306 = "RIGHT", $DR298 &gt; IF($DI$306="", 0, $DI$306)), $DS298,
    FALSE, N("Check if case is 'TWO' and both directions"),
    AND(
        $DE$306 = "TWO",
        OR($DR298 &lt; -ABS($DI$306), $DR298 &gt; ABS($DI$307))
    ), $DS298,
    FALSE, N("Default case: Return NA()"),
    TRUE, NA()
)</f>
        <v>1.6159262617869114E-2</v>
      </c>
      <c r="DU298" s="78" t="e" cm="1">
        <f t="array" ref="DU298">_xlfn.IFS(
    FALSE, N("Check if X1 shading is ON"),
    $DT$287&lt;&gt;"x", NA(),
    FALSE, N("Check if case is 'LEFT' and x axis value less than z score"),
    AND($DE$307 = "LEFT", $DR298 &lt; IF($DI$307="", 0, $DI$307)), $DS298,
    FALSE, N("Check if case is 'RIGHT' and x axis value greater than z score"),
    AND($DE$307 = "RIGHT", $DR298 &gt; IF($DI$307="", 0, $DI$307)), $DS298,
    FALSE, N("Default case: Return NA()"),
    TRUE, NA()
)</f>
        <v>#N/A</v>
      </c>
      <c r="DV298" s="78" t="e" cm="1">
        <f t="array" ref="DV298">_xlfn.IFS(
    FALSE, N("Check if X1 shading is ON"),
    $DV$287&lt;&gt;"x", NA(),
    FALSE, N("Check if case is 'LEFT' and x axis value less than z score"),
    AND($DE$310 = "LEFT", $DR298 &lt; IF($DI$310="", 0, $DI$310)), $DS298,
    FALSE, N("Check if case is 'RIGHT' and x axis value greater than z score"),
    AND($DE$310 = "RIGHT", $DR298 &gt; IF($DI$310="", 0, $DI$310)), $DS298,
    FALSE, N("Check if case is 'TWO' and both directions"),
    AND(
        $DE$310 = "TWO",
        OR($DR298 &lt; -ABS($DI$310), $DR298 &gt; ABS($DI$310))
    ), $DS298,
    FALSE, N("Default case: Return NA()"),
    TRUE, NA()
)</f>
        <v>#N/A</v>
      </c>
      <c r="DW298" s="30"/>
      <c r="DX298" s="66">
        <v>0.33333333333333115</v>
      </c>
      <c r="DY298" s="66">
        <v>6.2000000000000006E-2</v>
      </c>
      <c r="DZ298" s="66">
        <f t="shared" si="109"/>
        <v>6.2000000000000006E-2</v>
      </c>
      <c r="EA298" s="66" t="str">
        <f t="shared" si="110"/>
        <v>x̅</v>
      </c>
    </row>
    <row r="299" spans="27:131" ht="16" x14ac:dyDescent="0.2">
      <c r="AA299"/>
      <c r="AB299" s="30"/>
      <c r="AC299" s="26"/>
      <c r="AD299" s="8"/>
      <c r="AE299" s="8"/>
      <c r="AF299" s="42" t="str">
        <f t="shared" ref="AF299:AK299" si="124">AF290</f>
        <v>shading</v>
      </c>
      <c r="AG299" s="42" t="str">
        <f t="shared" si="124"/>
        <v>hypothesized mean</v>
      </c>
      <c r="AH299" s="42" t="str">
        <f t="shared" si="124"/>
        <v>expected variability</v>
      </c>
      <c r="AI299" s="42" t="str">
        <f t="shared" si="124"/>
        <v>raw sample mean &gt;&gt;</v>
      </c>
      <c r="AJ299" s="42" t="str">
        <f t="shared" si="124"/>
        <v>standardized test stat &gt;&gt;</v>
      </c>
      <c r="AK299" s="42" t="str">
        <f t="shared" si="124"/>
        <v>&gt;&gt; probability</v>
      </c>
      <c r="AL299" s="30"/>
      <c r="AM299" s="8"/>
      <c r="AN299" s="74" t="str">
        <f t="shared" si="118"/>
        <v>x</v>
      </c>
      <c r="AO299" s="74" t="str">
        <f t="shared" si="119"/>
        <v>pt labels</v>
      </c>
      <c r="AP299" s="8"/>
      <c r="AQ299" s="32" t="s">
        <v>33</v>
      </c>
      <c r="AR299" s="8"/>
      <c r="AS299" s="38">
        <f t="shared" si="114"/>
        <v>-2.5416666666666683</v>
      </c>
      <c r="AT299" s="78">
        <f t="shared" si="113"/>
        <v>1.9366142829364091E-2</v>
      </c>
      <c r="AU299" s="78" cm="1">
        <f t="array" ref="AU299">_xlfn.IFS(
    FALSE, N("Check if X1 shading is ON"),
    $AU$286&lt;&gt;"x", NA(),
    FALSE, N("Check if case is 'LEFT' and x axis value less than z score"),
    AND($AF$305 = "LEFT", $AS299 &lt; IF($AJ$305="", 0, $AJ$305)), $AT299,
    FALSE, N("Check if case is 'RIGHT' and x axis value greater than z score"),
    AND($AF$305 = "RIGHT", $AS299 &gt; IF($AJ$305="", 0, $AJ$305)), $AT299,
    FALSE, N("Check if case is 'TWO' and both directions"),
    AND(
        $AF$305 = "TWO",
        OR($AS299 &lt; -ABS($AJ$305), $AS299 &gt; ABS($AJ$306))
    ), $AT299,
    FALSE, N("Default case: Return NA()"),
    TRUE, NA()
)</f>
        <v>1.9366142829364091E-2</v>
      </c>
      <c r="AV299" s="78" t="e" cm="1">
        <f t="array" ref="AV299">_xlfn.IFS(
    FALSE, N("Check if X1 shading is ON"),
    $AU$286&lt;&gt;"x", NA(),
    FALSE, N("Check if case is 'LEFT' and x axis value less than z score"),
    AND($AF$306 = "LEFT", $AS299 &lt; IF($AJ$306="", 0, $AJ$306)), $AT299,
    FALSE, N("Check if case is 'RIGHT' and x axis value greater than z score"),
    AND($AF$306 = "RIGHT", $AS299 &gt; IF($AJ$306="", 0, $AJ$306)), $AT299,
    FALSE, N("Default case: Return NA()"),
    TRUE, NA()
)</f>
        <v>#N/A</v>
      </c>
      <c r="AW299" s="78" t="e" cm="1">
        <f t="array" ref="AW299">_xlfn.IFS(
    FALSE, N("Check if X1 shading is ON"),
    $AW$286&lt;&gt;"x", NA(),
    FALSE, N("Check if case is 'LEFT' and x axis value less than z score"),
    AND($AF$309 = "LEFT", $AS299 &lt; IF($AJ$309="", 0, $AJ$309)), $AT299,
    FALSE, N("Check if case is 'RIGHT' and x axis value greater than z score"),
    AND($AF$309 = "RIGHT", $AS299 &gt; IF($AJ$309="", 0, $AJ$309)), $AT299,
    FALSE, N("Check if case is 'TWO' and both directions"),
    AND(
        $AF$309 = "TWO",
        OR($AS299 &lt; -ABS($AJ$309), $AS299 &gt; ABS($AJ$309))
    ), $AT299,
    FALSE, N("Default case: Return NA()"),
    TRUE, NA()
)</f>
        <v>#N/A</v>
      </c>
      <c r="AX299" s="30"/>
      <c r="AY299" s="66">
        <v>0.66666666666666441</v>
      </c>
      <c r="AZ299" s="66">
        <v>6.2000000000000006E-2</v>
      </c>
      <c r="BA299" s="66">
        <f t="shared" si="107"/>
        <v>6.2000000000000006E-2</v>
      </c>
      <c r="BB299" s="66" t="str">
        <f t="shared" si="108"/>
        <v>x̅</v>
      </c>
      <c r="DA299" s="30"/>
      <c r="DB299" s="26"/>
      <c r="DC299" s="8"/>
      <c r="DD299" s="8"/>
      <c r="DE299" s="8"/>
      <c r="DF299" s="8"/>
      <c r="DG299" s="8"/>
      <c r="DH299" s="8"/>
      <c r="DI299" s="8"/>
      <c r="DJ299" s="8"/>
      <c r="DK299" s="30"/>
      <c r="DL299" s="8"/>
      <c r="DM299" s="74" t="str">
        <f>'SCORECHART (2)'!AR41</f>
        <v>x</v>
      </c>
      <c r="DN299" s="74" t="str">
        <f>'SCORECHART (2)'!AS41</f>
        <v>stdev1&amp;2</v>
      </c>
      <c r="DO299" s="8"/>
      <c r="DP299" s="32" t="s">
        <v>14</v>
      </c>
      <c r="DQ299" s="8"/>
      <c r="DR299" s="38">
        <f t="shared" si="117"/>
        <v>-2.5833333333333348</v>
      </c>
      <c r="DS299" s="78">
        <f t="shared" si="115"/>
        <v>1.7698267413433118E-2</v>
      </c>
      <c r="DT299" s="78" cm="1">
        <f t="array" ref="DT299">_xlfn.IFS(
    FALSE, N("Check if X1 shading is ON"),
    $DT$287&lt;&gt;"x", NA(),
    FALSE, N("Check if case is 'LEFT' and x axis value less than z score"),
    AND($DE$306 = "LEFT", $DR299 &lt; IF($DI$306="", 0, $DI$306)), $DS299,
    FALSE, N("Check if case is 'RIGHT' and x axis value greater than z score"),
    AND($DE$306 = "RIGHT", $DR299 &gt; IF($DI$306="", 0, $DI$306)), $DS299,
    FALSE, N("Check if case is 'TWO' and both directions"),
    AND(
        $DE$306 = "TWO",
        OR($DR299 &lt; -ABS($DI$306), $DR299 &gt; ABS($DI$307))
    ), $DS299,
    FALSE, N("Default case: Return NA()"),
    TRUE, NA()
)</f>
        <v>1.7698267413433118E-2</v>
      </c>
      <c r="DU299" s="78" t="e" cm="1">
        <f t="array" ref="DU299">_xlfn.IFS(
    FALSE, N("Check if X1 shading is ON"),
    $DT$287&lt;&gt;"x", NA(),
    FALSE, N("Check if case is 'LEFT' and x axis value less than z score"),
    AND($DE$307 = "LEFT", $DR299 &lt; IF($DI$307="", 0, $DI$307)), $DS299,
    FALSE, N("Check if case is 'RIGHT' and x axis value greater than z score"),
    AND($DE$307 = "RIGHT", $DR299 &gt; IF($DI$307="", 0, $DI$307)), $DS299,
    FALSE, N("Default case: Return NA()"),
    TRUE, NA()
)</f>
        <v>#N/A</v>
      </c>
      <c r="DV299" s="78" t="e" cm="1">
        <f t="array" ref="DV299">_xlfn.IFS(
    FALSE, N("Check if X1 shading is ON"),
    $DV$287&lt;&gt;"x", NA(),
    FALSE, N("Check if case is 'LEFT' and x axis value less than z score"),
    AND($DE$310 = "LEFT", $DR299 &lt; IF($DI$310="", 0, $DI$310)), $DS299,
    FALSE, N("Check if case is 'RIGHT' and x axis value greater than z score"),
    AND($DE$310 = "RIGHT", $DR299 &gt; IF($DI$310="", 0, $DI$310)), $DS299,
    FALSE, N("Check if case is 'TWO' and both directions"),
    AND(
        $DE$310 = "TWO",
        OR($DR299 &lt; -ABS($DI$310), $DR299 &gt; ABS($DI$310))
    ), $DS299,
    FALSE, N("Default case: Return NA()"),
    TRUE, NA()
)</f>
        <v>#N/A</v>
      </c>
      <c r="DW299" s="30"/>
      <c r="DX299" s="66">
        <v>0.49999999999999789</v>
      </c>
      <c r="DY299" s="66">
        <v>6.2000000000000006E-2</v>
      </c>
      <c r="DZ299" s="66">
        <f t="shared" si="109"/>
        <v>6.2000000000000006E-2</v>
      </c>
      <c r="EA299" s="66" t="str">
        <f t="shared" si="110"/>
        <v>x̅</v>
      </c>
    </row>
    <row r="300" spans="27:131" ht="16" x14ac:dyDescent="0.2">
      <c r="AA300"/>
      <c r="AB300" s="30"/>
      <c r="AC300" s="32">
        <f>AC291</f>
        <v>30</v>
      </c>
      <c r="AD300" s="42" t="str">
        <f t="shared" ref="AD300:AK300" si="125">IF(AD291="","",AD291)</f>
        <v>T x̅</v>
      </c>
      <c r="AE300" s="42" t="str">
        <f t="shared" si="125"/>
        <v>new sample x̅</v>
      </c>
      <c r="AF300" s="42" t="str">
        <f t="shared" si="125"/>
        <v>right</v>
      </c>
      <c r="AG300" s="43">
        <f t="shared" si="125"/>
        <v>80</v>
      </c>
      <c r="AH300" s="92">
        <f t="shared" si="125"/>
        <v>0.44824049374179142</v>
      </c>
      <c r="AI300" s="89">
        <f t="shared" si="125"/>
        <v>81.2</v>
      </c>
      <c r="AJ300" s="90">
        <f t="shared" si="125"/>
        <v>2.6771342990070459</v>
      </c>
      <c r="AK300" s="91">
        <f t="shared" si="125"/>
        <v>6.046112395887167E-3</v>
      </c>
      <c r="AL300" s="30"/>
      <c r="AM300" s="8"/>
      <c r="AN300" s="74" t="str">
        <f t="shared" si="118"/>
        <v>x</v>
      </c>
      <c r="AO300" s="74" t="str">
        <f t="shared" si="119"/>
        <v>-pt probabilities</v>
      </c>
      <c r="AP300" s="8"/>
      <c r="AQ300" s="32" t="s">
        <v>38</v>
      </c>
      <c r="AR300" s="8"/>
      <c r="AS300" s="38">
        <f t="shared" si="114"/>
        <v>-2.5000000000000018</v>
      </c>
      <c r="AT300" s="78">
        <f t="shared" si="113"/>
        <v>2.1171422415414563E-2</v>
      </c>
      <c r="AU300" s="78" cm="1">
        <f t="array" ref="AU300">_xlfn.IFS(
    FALSE, N("Check if X1 shading is ON"),
    $AU$286&lt;&gt;"x", NA(),
    FALSE, N("Check if case is 'LEFT' and x axis value less than z score"),
    AND($AF$305 = "LEFT", $AS300 &lt; IF($AJ$305="", 0, $AJ$305)), $AT300,
    FALSE, N("Check if case is 'RIGHT' and x axis value greater than z score"),
    AND($AF$305 = "RIGHT", $AS300 &gt; IF($AJ$305="", 0, $AJ$305)), $AT300,
    FALSE, N("Check if case is 'TWO' and both directions"),
    AND(
        $AF$305 = "TWO",
        OR($AS300 &lt; -ABS($AJ$305), $AS300 &gt; ABS($AJ$306))
    ), $AT300,
    FALSE, N("Default case: Return NA()"),
    TRUE, NA()
)</f>
        <v>2.1171422415414563E-2</v>
      </c>
      <c r="AV300" s="78" t="e" cm="1">
        <f t="array" ref="AV300">_xlfn.IFS(
    FALSE, N("Check if X1 shading is ON"),
    $AU$286&lt;&gt;"x", NA(),
    FALSE, N("Check if case is 'LEFT' and x axis value less than z score"),
    AND($AF$306 = "LEFT", $AS300 &lt; IF($AJ$306="", 0, $AJ$306)), $AT300,
    FALSE, N("Check if case is 'RIGHT' and x axis value greater than z score"),
    AND($AF$306 = "RIGHT", $AS300 &gt; IF($AJ$306="", 0, $AJ$306)), $AT300,
    FALSE, N("Default case: Return NA()"),
    TRUE, NA()
)</f>
        <v>#N/A</v>
      </c>
      <c r="AW300" s="78" t="e" cm="1">
        <f t="array" ref="AW300">_xlfn.IFS(
    FALSE, N("Check if X1 shading is ON"),
    $AW$286&lt;&gt;"x", NA(),
    FALSE, N("Check if case is 'LEFT' and x axis value less than z score"),
    AND($AF$309 = "LEFT", $AS300 &lt; IF($AJ$309="", 0, $AJ$309)), $AT300,
    FALSE, N("Check if case is 'RIGHT' and x axis value greater than z score"),
    AND($AF$309 = "RIGHT", $AS300 &gt; IF($AJ$309="", 0, $AJ$309)), $AT300,
    FALSE, N("Check if case is 'TWO' and both directions"),
    AND(
        $AF$309 = "TWO",
        OR($AS300 &lt; -ABS($AJ$309), $AS300 &gt; ABS($AJ$309))
    ), $AT300,
    FALSE, N("Default case: Return NA()"),
    TRUE, NA()
)</f>
        <v>#N/A</v>
      </c>
      <c r="AX300" s="30"/>
      <c r="AY300" s="66">
        <v>0.83333333333333093</v>
      </c>
      <c r="AZ300" s="66">
        <v>6.2000000000000006E-2</v>
      </c>
      <c r="BA300" s="66">
        <f t="shared" si="107"/>
        <v>6.2000000000000006E-2</v>
      </c>
      <c r="BB300" s="66" t="str">
        <f t="shared" si="108"/>
        <v>x̅</v>
      </c>
      <c r="DA300" s="30"/>
      <c r="DB300" s="26"/>
      <c r="DC300" s="8"/>
      <c r="DD300" s="8"/>
      <c r="DE300" s="42" t="str">
        <f t="shared" ref="DE300:DJ300" si="126">DE291</f>
        <v>shading</v>
      </c>
      <c r="DF300" s="42" t="str">
        <f t="shared" si="126"/>
        <v>hypothesized mean</v>
      </c>
      <c r="DG300" s="42" t="str">
        <f t="shared" si="126"/>
        <v>expected variability</v>
      </c>
      <c r="DH300" s="42" t="str">
        <f t="shared" si="126"/>
        <v>raw sample mean &gt;&gt;</v>
      </c>
      <c r="DI300" s="42" t="str">
        <f t="shared" si="126"/>
        <v>standardized test stat &gt;&gt;</v>
      </c>
      <c r="DJ300" s="42" t="str">
        <f t="shared" si="126"/>
        <v>&gt;&gt; probability</v>
      </c>
      <c r="DK300" s="30"/>
      <c r="DL300" s="8"/>
      <c r="DM300" s="74" t="str">
        <f>'SCORECHART (2)'!AR42</f>
        <v>x</v>
      </c>
      <c r="DN300" s="74" t="str">
        <f>'SCORECHART (2)'!AS42</f>
        <v>pt labels</v>
      </c>
      <c r="DO300" s="8"/>
      <c r="DP300" s="32" t="s">
        <v>33</v>
      </c>
      <c r="DQ300" s="8"/>
      <c r="DR300" s="38">
        <f t="shared" si="117"/>
        <v>-2.5416666666666683</v>
      </c>
      <c r="DS300" s="78">
        <f t="shared" si="115"/>
        <v>1.9366142829364091E-2</v>
      </c>
      <c r="DT300" s="78" cm="1">
        <f t="array" ref="DT300">_xlfn.IFS(
    FALSE, N("Check if X1 shading is ON"),
    $DT$287&lt;&gt;"x", NA(),
    FALSE, N("Check if case is 'LEFT' and x axis value less than z score"),
    AND($DE$306 = "LEFT", $DR300 &lt; IF($DI$306="", 0, $DI$306)), $DS300,
    FALSE, N("Check if case is 'RIGHT' and x axis value greater than z score"),
    AND($DE$306 = "RIGHT", $DR300 &gt; IF($DI$306="", 0, $DI$306)), $DS300,
    FALSE, N("Check if case is 'TWO' and both directions"),
    AND(
        $DE$306 = "TWO",
        OR($DR300 &lt; -ABS($DI$306), $DR300 &gt; ABS($DI$307))
    ), $DS300,
    FALSE, N("Default case: Return NA()"),
    TRUE, NA()
)</f>
        <v>1.9366142829364091E-2</v>
      </c>
      <c r="DU300" s="78" t="e" cm="1">
        <f t="array" ref="DU300">_xlfn.IFS(
    FALSE, N("Check if X1 shading is ON"),
    $DT$287&lt;&gt;"x", NA(),
    FALSE, N("Check if case is 'LEFT' and x axis value less than z score"),
    AND($DE$307 = "LEFT", $DR300 &lt; IF($DI$307="", 0, $DI$307)), $DS300,
    FALSE, N("Check if case is 'RIGHT' and x axis value greater than z score"),
    AND($DE$307 = "RIGHT", $DR300 &gt; IF($DI$307="", 0, $DI$307)), $DS300,
    FALSE, N("Default case: Return NA()"),
    TRUE, NA()
)</f>
        <v>#N/A</v>
      </c>
      <c r="DV300" s="78" t="e" cm="1">
        <f t="array" ref="DV300">_xlfn.IFS(
    FALSE, N("Check if X1 shading is ON"),
    $DV$287&lt;&gt;"x", NA(),
    FALSE, N("Check if case is 'LEFT' and x axis value less than z score"),
    AND($DE$310 = "LEFT", $DR300 &lt; IF($DI$310="", 0, $DI$310)), $DS300,
    FALSE, N("Check if case is 'RIGHT' and x axis value greater than z score"),
    AND($DE$310 = "RIGHT", $DR300 &gt; IF($DI$310="", 0, $DI$310)), $DS300,
    FALSE, N("Check if case is 'TWO' and both directions"),
    AND(
        $DE$310 = "TWO",
        OR($DR300 &lt; -ABS($DI$310), $DR300 &gt; ABS($DI$310))
    ), $DS300,
    FALSE, N("Default case: Return NA()"),
    TRUE, NA()
)</f>
        <v>#N/A</v>
      </c>
      <c r="DW300" s="30"/>
      <c r="DX300" s="66">
        <v>0.66666666666666441</v>
      </c>
      <c r="DY300" s="66">
        <v>6.2000000000000006E-2</v>
      </c>
      <c r="DZ300" s="66">
        <f t="shared" si="109"/>
        <v>6.2000000000000006E-2</v>
      </c>
      <c r="EA300" s="66" t="str">
        <f t="shared" si="110"/>
        <v>x̅</v>
      </c>
    </row>
    <row r="301" spans="27:131" ht="16" x14ac:dyDescent="0.2">
      <c r="AA301"/>
      <c r="AB301" s="30"/>
      <c r="AC301" s="26"/>
      <c r="AD301" s="67"/>
      <c r="AE301" s="67"/>
      <c r="AF301" s="8"/>
      <c r="AG301" s="8"/>
      <c r="AH301" s="8"/>
      <c r="AI301" s="8"/>
      <c r="AJ301" s="8"/>
      <c r="AK301" s="8"/>
      <c r="AL301" s="30"/>
      <c r="AM301" s="8"/>
      <c r="AN301" s="74" t="str">
        <f t="shared" si="118"/>
        <v>x</v>
      </c>
      <c r="AO301" s="74" t="str">
        <f t="shared" si="119"/>
        <v>shading</v>
      </c>
      <c r="AP301" s="8"/>
      <c r="AQ301" s="32" t="s">
        <v>60</v>
      </c>
      <c r="AR301" s="8"/>
      <c r="AS301" s="38">
        <f t="shared" si="114"/>
        <v>-2.4583333333333353</v>
      </c>
      <c r="AT301" s="78">
        <f t="shared" si="113"/>
        <v>2.3122926697242353E-2</v>
      </c>
      <c r="AU301" s="78" cm="1">
        <f t="array" ref="AU301">_xlfn.IFS(
    FALSE, N("Check if X1 shading is ON"),
    $AU$286&lt;&gt;"x", NA(),
    FALSE, N("Check if case is 'LEFT' and x axis value less than z score"),
    AND($AF$305 = "LEFT", $AS301 &lt; IF($AJ$305="", 0, $AJ$305)), $AT301,
    FALSE, N("Check if case is 'RIGHT' and x axis value greater than z score"),
    AND($AF$305 = "RIGHT", $AS301 &gt; IF($AJ$305="", 0, $AJ$305)), $AT301,
    FALSE, N("Check if case is 'TWO' and both directions"),
    AND(
        $AF$305 = "TWO",
        OR($AS301 &lt; -ABS($AJ$305), $AS301 &gt; ABS($AJ$306))
    ), $AT301,
    FALSE, N("Default case: Return NA()"),
    TRUE, NA()
)</f>
        <v>2.3122926697242353E-2</v>
      </c>
      <c r="AV301" s="78" t="e" cm="1">
        <f t="array" ref="AV301">_xlfn.IFS(
    FALSE, N("Check if X1 shading is ON"),
    $AU$286&lt;&gt;"x", NA(),
    FALSE, N("Check if case is 'LEFT' and x axis value less than z score"),
    AND($AF$306 = "LEFT", $AS301 &lt; IF($AJ$306="", 0, $AJ$306)), $AT301,
    FALSE, N("Check if case is 'RIGHT' and x axis value greater than z score"),
    AND($AF$306 = "RIGHT", $AS301 &gt; IF($AJ$306="", 0, $AJ$306)), $AT301,
    FALSE, N("Default case: Return NA()"),
    TRUE, NA()
)</f>
        <v>#N/A</v>
      </c>
      <c r="AW301" s="78" t="e" cm="1">
        <f t="array" ref="AW301">_xlfn.IFS(
    FALSE, N("Check if X1 shading is ON"),
    $AW$286&lt;&gt;"x", NA(),
    FALSE, N("Check if case is 'LEFT' and x axis value less than z score"),
    AND($AF$309 = "LEFT", $AS301 &lt; IF($AJ$309="", 0, $AJ$309)), $AT301,
    FALSE, N("Check if case is 'RIGHT' and x axis value greater than z score"),
    AND($AF$309 = "RIGHT", $AS301 &gt; IF($AJ$309="", 0, $AJ$309)), $AT301,
    FALSE, N("Check if case is 'TWO' and both directions"),
    AND(
        $AF$309 = "TWO",
        OR($AS301 &lt; -ABS($AJ$309), $AS301 &gt; ABS($AJ$309))
    ), $AT301,
    FALSE, N("Default case: Return NA()"),
    TRUE, NA()
)</f>
        <v>#N/A</v>
      </c>
      <c r="AX301" s="30"/>
      <c r="AY301" s="66">
        <v>1.1666666666666643</v>
      </c>
      <c r="AZ301" s="66">
        <v>6.2000000000000006E-2</v>
      </c>
      <c r="BA301" s="66">
        <f t="shared" si="107"/>
        <v>6.2000000000000006E-2</v>
      </c>
      <c r="BB301" s="66" t="str">
        <f t="shared" si="108"/>
        <v>x̅</v>
      </c>
      <c r="DA301" s="30"/>
      <c r="DB301" s="32">
        <f>DB292</f>
        <v>30</v>
      </c>
      <c r="DC301" s="42" t="str">
        <f t="shared" ref="DC301:DJ301" si="127">IF(DC292="","",DC292)</f>
        <v>T x̅</v>
      </c>
      <c r="DD301" s="42" t="str">
        <f t="shared" si="127"/>
        <v>new sample x̅</v>
      </c>
      <c r="DE301" s="42" t="str">
        <f t="shared" si="127"/>
        <v>right</v>
      </c>
      <c r="DF301" s="43">
        <f t="shared" si="127"/>
        <v>80</v>
      </c>
      <c r="DG301" s="92">
        <f t="shared" si="127"/>
        <v>0.44824049374179142</v>
      </c>
      <c r="DH301" s="89">
        <f t="shared" si="127"/>
        <v>81.2</v>
      </c>
      <c r="DI301" s="90">
        <f t="shared" si="127"/>
        <v>2.6771342990070459</v>
      </c>
      <c r="DJ301" s="91">
        <f t="shared" si="127"/>
        <v>6.046112395887167E-3</v>
      </c>
      <c r="DK301" s="30"/>
      <c r="DL301" s="8"/>
      <c r="DM301" s="74" t="str">
        <f>'SCORECHART (2)'!AR43</f>
        <v>x</v>
      </c>
      <c r="DN301" s="74" t="str">
        <f>'SCORECHART (2)'!AS43</f>
        <v>-pt probabilities</v>
      </c>
      <c r="DO301" s="8"/>
      <c r="DP301" s="32" t="s">
        <v>38</v>
      </c>
      <c r="DQ301" s="8"/>
      <c r="DR301" s="38">
        <f t="shared" si="117"/>
        <v>-2.5000000000000018</v>
      </c>
      <c r="DS301" s="78">
        <f t="shared" si="115"/>
        <v>2.1171422415414563E-2</v>
      </c>
      <c r="DT301" s="78" cm="1">
        <f t="array" ref="DT301">_xlfn.IFS(
    FALSE, N("Check if X1 shading is ON"),
    $DT$287&lt;&gt;"x", NA(),
    FALSE, N("Check if case is 'LEFT' and x axis value less than z score"),
    AND($DE$306 = "LEFT", $DR301 &lt; IF($DI$306="", 0, $DI$306)), $DS301,
    FALSE, N("Check if case is 'RIGHT' and x axis value greater than z score"),
    AND($DE$306 = "RIGHT", $DR301 &gt; IF($DI$306="", 0, $DI$306)), $DS301,
    FALSE, N("Check if case is 'TWO' and both directions"),
    AND(
        $DE$306 = "TWO",
        OR($DR301 &lt; -ABS($DI$306), $DR301 &gt; ABS($DI$307))
    ), $DS301,
    FALSE, N("Default case: Return NA()"),
    TRUE, NA()
)</f>
        <v>2.1171422415414563E-2</v>
      </c>
      <c r="DU301" s="78" t="e" cm="1">
        <f t="array" ref="DU301">_xlfn.IFS(
    FALSE, N("Check if X1 shading is ON"),
    $DT$287&lt;&gt;"x", NA(),
    FALSE, N("Check if case is 'LEFT' and x axis value less than z score"),
    AND($DE$307 = "LEFT", $DR301 &lt; IF($DI$307="", 0, $DI$307)), $DS301,
    FALSE, N("Check if case is 'RIGHT' and x axis value greater than z score"),
    AND($DE$307 = "RIGHT", $DR301 &gt; IF($DI$307="", 0, $DI$307)), $DS301,
    FALSE, N("Default case: Return NA()"),
    TRUE, NA()
)</f>
        <v>#N/A</v>
      </c>
      <c r="DV301" s="78" t="e" cm="1">
        <f t="array" ref="DV301">_xlfn.IFS(
    FALSE, N("Check if X1 shading is ON"),
    $DV$287&lt;&gt;"x", NA(),
    FALSE, N("Check if case is 'LEFT' and x axis value less than z score"),
    AND($DE$310 = "LEFT", $DR301 &lt; IF($DI$310="", 0, $DI$310)), $DS301,
    FALSE, N("Check if case is 'RIGHT' and x axis value greater than z score"),
    AND($DE$310 = "RIGHT", $DR301 &gt; IF($DI$310="", 0, $DI$310)), $DS301,
    FALSE, N("Check if case is 'TWO' and both directions"),
    AND(
        $DE$310 = "TWO",
        OR($DR301 &lt; -ABS($DI$310), $DR301 &gt; ABS($DI$310))
    ), $DS301,
    FALSE, N("Default case: Return NA()"),
    TRUE, NA()
)</f>
        <v>#N/A</v>
      </c>
      <c r="DW301" s="30"/>
      <c r="DX301" s="66">
        <v>0.83333333333333093</v>
      </c>
      <c r="DY301" s="66">
        <v>6.2000000000000006E-2</v>
      </c>
      <c r="DZ301" s="66">
        <f t="shared" si="109"/>
        <v>6.2000000000000006E-2</v>
      </c>
      <c r="EA301" s="66" t="str">
        <f t="shared" si="110"/>
        <v>x̅</v>
      </c>
    </row>
    <row r="302" spans="27:131" ht="16" x14ac:dyDescent="0.2">
      <c r="AA302"/>
      <c r="AB302" s="30"/>
      <c r="AC302" s="26"/>
      <c r="AD302" s="26"/>
      <c r="AE302" s="26"/>
      <c r="AF302" s="26"/>
      <c r="AG302" s="37"/>
      <c r="AH302" s="37"/>
      <c r="AI302" s="37"/>
      <c r="AJ302" s="38"/>
      <c r="AK302" s="39"/>
      <c r="AL302" s="30"/>
      <c r="AM302" s="8"/>
      <c r="AN302" s="74">
        <f t="shared" si="118"/>
        <v>0</v>
      </c>
      <c r="AO302" s="74" t="str">
        <f t="shared" si="119"/>
        <v>-pt raw values</v>
      </c>
      <c r="AP302" s="8"/>
      <c r="AQ302" s="98" t="s">
        <v>61</v>
      </c>
      <c r="AR302" s="8"/>
      <c r="AS302" s="38">
        <f t="shared" si="114"/>
        <v>-2.4166666666666687</v>
      </c>
      <c r="AT302" s="78">
        <f t="shared" si="113"/>
        <v>2.5229736994620458E-2</v>
      </c>
      <c r="AU302" s="78" cm="1">
        <f t="array" ref="AU302">_xlfn.IFS(
    FALSE, N("Check if X1 shading is ON"),
    $AU$286&lt;&gt;"x", NA(),
    FALSE, N("Check if case is 'LEFT' and x axis value less than z score"),
    AND($AF$305 = "LEFT", $AS302 &lt; IF($AJ$305="", 0, $AJ$305)), $AT302,
    FALSE, N("Check if case is 'RIGHT' and x axis value greater than z score"),
    AND($AF$305 = "RIGHT", $AS302 &gt; IF($AJ$305="", 0, $AJ$305)), $AT302,
    FALSE, N("Check if case is 'TWO' and both directions"),
    AND(
        $AF$305 = "TWO",
        OR($AS302 &lt; -ABS($AJ$305), $AS302 &gt; ABS($AJ$306))
    ), $AT302,
    FALSE, N("Default case: Return NA()"),
    TRUE, NA()
)</f>
        <v>2.5229736994620458E-2</v>
      </c>
      <c r="AV302" s="78" t="e" cm="1">
        <f t="array" ref="AV302">_xlfn.IFS(
    FALSE, N("Check if X1 shading is ON"),
    $AU$286&lt;&gt;"x", NA(),
    FALSE, N("Check if case is 'LEFT' and x axis value less than z score"),
    AND($AF$306 = "LEFT", $AS302 &lt; IF($AJ$306="", 0, $AJ$306)), $AT302,
    FALSE, N("Check if case is 'RIGHT' and x axis value greater than z score"),
    AND($AF$306 = "RIGHT", $AS302 &gt; IF($AJ$306="", 0, $AJ$306)), $AT302,
    FALSE, N("Default case: Return NA()"),
    TRUE, NA()
)</f>
        <v>#N/A</v>
      </c>
      <c r="AW302" s="78" t="e" cm="1">
        <f t="array" ref="AW302">_xlfn.IFS(
    FALSE, N("Check if X1 shading is ON"),
    $AW$286&lt;&gt;"x", NA(),
    FALSE, N("Check if case is 'LEFT' and x axis value less than z score"),
    AND($AF$309 = "LEFT", $AS302 &lt; IF($AJ$309="", 0, $AJ$309)), $AT302,
    FALSE, N("Check if case is 'RIGHT' and x axis value greater than z score"),
    AND($AF$309 = "RIGHT", $AS302 &gt; IF($AJ$309="", 0, $AJ$309)), $AT302,
    FALSE, N("Check if case is 'TWO' and both directions"),
    AND(
        $AF$309 = "TWO",
        OR($AS302 &lt; -ABS($AJ$309), $AS302 &gt; ABS($AJ$309))
    ), $AT302,
    FALSE, N("Default case: Return NA()"),
    TRUE, NA()
)</f>
        <v>#N/A</v>
      </c>
      <c r="AX302" s="30"/>
      <c r="AY302" s="66">
        <v>1.3333333333333313</v>
      </c>
      <c r="AZ302" s="66">
        <v>6.2000000000000006E-2</v>
      </c>
      <c r="BA302" s="66">
        <f t="shared" si="107"/>
        <v>6.2000000000000006E-2</v>
      </c>
      <c r="BB302" s="66" t="str">
        <f t="shared" si="108"/>
        <v>x̅</v>
      </c>
      <c r="DA302" s="30"/>
      <c r="DB302" s="26"/>
      <c r="DC302" s="67"/>
      <c r="DD302" s="67"/>
      <c r="DE302" s="8"/>
      <c r="DF302" s="8"/>
      <c r="DG302" s="8"/>
      <c r="DH302" s="8"/>
      <c r="DI302" s="8"/>
      <c r="DJ302" s="8"/>
      <c r="DK302" s="30"/>
      <c r="DL302" s="8"/>
      <c r="DM302" s="74" t="str">
        <f>'SCORECHART (2)'!AR44</f>
        <v>x</v>
      </c>
      <c r="DN302" s="74" t="str">
        <f>'SCORECHART (2)'!AS44</f>
        <v>shading</v>
      </c>
      <c r="DO302" s="8"/>
      <c r="DP302" s="32" t="s">
        <v>60</v>
      </c>
      <c r="DQ302" s="8"/>
      <c r="DR302" s="38">
        <f t="shared" si="117"/>
        <v>-2.4583333333333353</v>
      </c>
      <c r="DS302" s="78">
        <f t="shared" si="115"/>
        <v>2.3122926697242353E-2</v>
      </c>
      <c r="DT302" s="78" cm="1">
        <f t="array" ref="DT302">_xlfn.IFS(
    FALSE, N("Check if X1 shading is ON"),
    $DT$287&lt;&gt;"x", NA(),
    FALSE, N("Check if case is 'LEFT' and x axis value less than z score"),
    AND($DE$306 = "LEFT", $DR302 &lt; IF($DI$306="", 0, $DI$306)), $DS302,
    FALSE, N("Check if case is 'RIGHT' and x axis value greater than z score"),
    AND($DE$306 = "RIGHT", $DR302 &gt; IF($DI$306="", 0, $DI$306)), $DS302,
    FALSE, N("Check if case is 'TWO' and both directions"),
    AND(
        $DE$306 = "TWO",
        OR($DR302 &lt; -ABS($DI$306), $DR302 &gt; ABS($DI$307))
    ), $DS302,
    FALSE, N("Default case: Return NA()"),
    TRUE, NA()
)</f>
        <v>2.3122926697242353E-2</v>
      </c>
      <c r="DU302" s="78" t="e" cm="1">
        <f t="array" ref="DU302">_xlfn.IFS(
    FALSE, N("Check if X1 shading is ON"),
    $DT$287&lt;&gt;"x", NA(),
    FALSE, N("Check if case is 'LEFT' and x axis value less than z score"),
    AND($DE$307 = "LEFT", $DR302 &lt; IF($DI$307="", 0, $DI$307)), $DS302,
    FALSE, N("Check if case is 'RIGHT' and x axis value greater than z score"),
    AND($DE$307 = "RIGHT", $DR302 &gt; IF($DI$307="", 0, $DI$307)), $DS302,
    FALSE, N("Default case: Return NA()"),
    TRUE, NA()
)</f>
        <v>#N/A</v>
      </c>
      <c r="DV302" s="78" t="e" cm="1">
        <f t="array" ref="DV302">_xlfn.IFS(
    FALSE, N("Check if X1 shading is ON"),
    $DV$287&lt;&gt;"x", NA(),
    FALSE, N("Check if case is 'LEFT' and x axis value less than z score"),
    AND($DE$310 = "LEFT", $DR302 &lt; IF($DI$310="", 0, $DI$310)), $DS302,
    FALSE, N("Check if case is 'RIGHT' and x axis value greater than z score"),
    AND($DE$310 = "RIGHT", $DR302 &gt; IF($DI$310="", 0, $DI$310)), $DS302,
    FALSE, N("Check if case is 'TWO' and both directions"),
    AND(
        $DE$310 = "TWO",
        OR($DR302 &lt; -ABS($DI$310), $DR302 &gt; ABS($DI$310))
    ), $DS302,
    FALSE, N("Default case: Return NA()"),
    TRUE, NA()
)</f>
        <v>#N/A</v>
      </c>
      <c r="DW302" s="30"/>
      <c r="DX302" s="66">
        <v>1.1666666666666643</v>
      </c>
      <c r="DY302" s="66">
        <v>6.2000000000000006E-2</v>
      </c>
      <c r="DZ302" s="66">
        <f t="shared" si="109"/>
        <v>6.2000000000000006E-2</v>
      </c>
      <c r="EA302" s="66" t="str">
        <f t="shared" si="110"/>
        <v>x̅</v>
      </c>
    </row>
    <row r="303" spans="27:131" ht="16" x14ac:dyDescent="0.2">
      <c r="AA303"/>
      <c r="AB303" s="30"/>
      <c r="AC303" s="41" t="s">
        <v>75</v>
      </c>
      <c r="AD303" s="8"/>
      <c r="AE303" s="26"/>
      <c r="AF303" s="97"/>
      <c r="AG303" s="97"/>
      <c r="AH303" s="97"/>
      <c r="AI303" s="42" t="str" cm="1">
        <f t="array" ref="AI303">_xlfn.IFS(
    ISNUMBER(SEARCH("0", AI294)), 0,
    AI294="", 0,
    ISNUMBER(SEARCH("x", AI294)), "x",
    TRUE, "x"
)</f>
        <v>x</v>
      </c>
      <c r="AJ303" s="42" t="str" cm="1">
        <f t="array" ref="AJ303">_xlfn.IFS(
    ISNUMBER(SEARCH("0", AJ294)), 0,
    AJ294="", 0,
    ISNUMBER(SEARCH("x", AJ294)), "x",
    TRUE, "x"
)</f>
        <v>x</v>
      </c>
      <c r="AK303" s="42" t="str" cm="1">
        <f t="array" ref="AK303">_xlfn.IFS(
    ISNUMBER(SEARCH("0", AK294)), 0,
    AK294="", 0,
    ISNUMBER(SEARCH("x", AK294)), "x",
    TRUE, "x"
)</f>
        <v>x</v>
      </c>
      <c r="AL303" s="30"/>
      <c r="AM303" s="8"/>
      <c r="AN303" s="74">
        <f t="shared" si="118"/>
        <v>0</v>
      </c>
      <c r="AO303" s="74" t="str">
        <f t="shared" si="119"/>
        <v>-pt standardized</v>
      </c>
      <c r="AP303" s="8"/>
      <c r="AQ303" s="98" t="s">
        <v>62</v>
      </c>
      <c r="AR303" s="8"/>
      <c r="AS303" s="38">
        <f t="shared" si="114"/>
        <v>-2.3750000000000022</v>
      </c>
      <c r="AT303" s="78">
        <f t="shared" si="113"/>
        <v>2.75011636428102E-2</v>
      </c>
      <c r="AU303" s="78" cm="1">
        <f t="array" ref="AU303">_xlfn.IFS(
    FALSE, N("Check if X1 shading is ON"),
    $AU$286&lt;&gt;"x", NA(),
    FALSE, N("Check if case is 'LEFT' and x axis value less than z score"),
    AND($AF$305 = "LEFT", $AS303 &lt; IF($AJ$305="", 0, $AJ$305)), $AT303,
    FALSE, N("Check if case is 'RIGHT' and x axis value greater than z score"),
    AND($AF$305 = "RIGHT", $AS303 &gt; IF($AJ$305="", 0, $AJ$305)), $AT303,
    FALSE, N("Check if case is 'TWO' and both directions"),
    AND(
        $AF$305 = "TWO",
        OR($AS303 &lt; -ABS($AJ$305), $AS303 &gt; ABS($AJ$306))
    ), $AT303,
    FALSE, N("Default case: Return NA()"),
    TRUE, NA()
)</f>
        <v>2.75011636428102E-2</v>
      </c>
      <c r="AV303" s="78" t="e" cm="1">
        <f t="array" ref="AV303">_xlfn.IFS(
    FALSE, N("Check if X1 shading is ON"),
    $AU$286&lt;&gt;"x", NA(),
    FALSE, N("Check if case is 'LEFT' and x axis value less than z score"),
    AND($AF$306 = "LEFT", $AS303 &lt; IF($AJ$306="", 0, $AJ$306)), $AT303,
    FALSE, N("Check if case is 'RIGHT' and x axis value greater than z score"),
    AND($AF$306 = "RIGHT", $AS303 &gt; IF($AJ$306="", 0, $AJ$306)), $AT303,
    FALSE, N("Default case: Return NA()"),
    TRUE, NA()
)</f>
        <v>#N/A</v>
      </c>
      <c r="AW303" s="78" t="e" cm="1">
        <f t="array" ref="AW303">_xlfn.IFS(
    FALSE, N("Check if X1 shading is ON"),
    $AW$286&lt;&gt;"x", NA(),
    FALSE, N("Check if case is 'LEFT' and x axis value less than z score"),
    AND($AF$309 = "LEFT", $AS303 &lt; IF($AJ$309="", 0, $AJ$309)), $AT303,
    FALSE, N("Check if case is 'RIGHT' and x axis value greater than z score"),
    AND($AF$309 = "RIGHT", $AS303 &gt; IF($AJ$309="", 0, $AJ$309)), $AT303,
    FALSE, N("Check if case is 'TWO' and both directions"),
    AND(
        $AF$309 = "TWO",
        OR($AS303 &lt; -ABS($AJ$309), $AS303 &gt; ABS($AJ$309))
    ), $AT303,
    FALSE, N("Default case: Return NA()"),
    TRUE, NA()
)</f>
        <v>#N/A</v>
      </c>
      <c r="AX303" s="30"/>
      <c r="AY303" s="66">
        <v>1.4999999999999982</v>
      </c>
      <c r="AZ303" s="66">
        <v>6.2000000000000006E-2</v>
      </c>
      <c r="BA303" s="66">
        <f t="shared" si="107"/>
        <v>6.2000000000000006E-2</v>
      </c>
      <c r="BB303" s="66" t="str">
        <f t="shared" si="108"/>
        <v>x̅</v>
      </c>
      <c r="DA303" s="30"/>
      <c r="DB303" s="26"/>
      <c r="DC303" s="26"/>
      <c r="DD303" s="26"/>
      <c r="DE303" s="26"/>
      <c r="DF303" s="37"/>
      <c r="DG303" s="37"/>
      <c r="DH303" s="37"/>
      <c r="DI303" s="38"/>
      <c r="DJ303" s="39"/>
      <c r="DK303" s="30"/>
      <c r="DL303" s="8"/>
      <c r="DM303" s="74">
        <f>'SCORECHART (2)'!AR45</f>
        <v>0</v>
      </c>
      <c r="DN303" s="74" t="str">
        <f>'SCORECHART (2)'!AS45</f>
        <v>-pt raw values</v>
      </c>
      <c r="DO303" s="8"/>
      <c r="DP303" s="98" t="s">
        <v>61</v>
      </c>
      <c r="DQ303" s="8"/>
      <c r="DR303" s="38">
        <f t="shared" si="117"/>
        <v>-2.4166666666666687</v>
      </c>
      <c r="DS303" s="78">
        <f t="shared" si="115"/>
        <v>2.5229736994620458E-2</v>
      </c>
      <c r="DT303" s="78" cm="1">
        <f t="array" ref="DT303">_xlfn.IFS(
    FALSE, N("Check if X1 shading is ON"),
    $DT$287&lt;&gt;"x", NA(),
    FALSE, N("Check if case is 'LEFT' and x axis value less than z score"),
    AND($DE$306 = "LEFT", $DR303 &lt; IF($DI$306="", 0, $DI$306)), $DS303,
    FALSE, N("Check if case is 'RIGHT' and x axis value greater than z score"),
    AND($DE$306 = "RIGHT", $DR303 &gt; IF($DI$306="", 0, $DI$306)), $DS303,
    FALSE, N("Check if case is 'TWO' and both directions"),
    AND(
        $DE$306 = "TWO",
        OR($DR303 &lt; -ABS($DI$306), $DR303 &gt; ABS($DI$307))
    ), $DS303,
    FALSE, N("Default case: Return NA()"),
    TRUE, NA()
)</f>
        <v>2.5229736994620458E-2</v>
      </c>
      <c r="DU303" s="78" t="e" cm="1">
        <f t="array" ref="DU303">_xlfn.IFS(
    FALSE, N("Check if X1 shading is ON"),
    $DT$287&lt;&gt;"x", NA(),
    FALSE, N("Check if case is 'LEFT' and x axis value less than z score"),
    AND($DE$307 = "LEFT", $DR303 &lt; IF($DI$307="", 0, $DI$307)), $DS303,
    FALSE, N("Check if case is 'RIGHT' and x axis value greater than z score"),
    AND($DE$307 = "RIGHT", $DR303 &gt; IF($DI$307="", 0, $DI$307)), $DS303,
    FALSE, N("Default case: Return NA()"),
    TRUE, NA()
)</f>
        <v>#N/A</v>
      </c>
      <c r="DV303" s="78" t="e" cm="1">
        <f t="array" ref="DV303">_xlfn.IFS(
    FALSE, N("Check if X1 shading is ON"),
    $DV$287&lt;&gt;"x", NA(),
    FALSE, N("Check if case is 'LEFT' and x axis value less than z score"),
    AND($DE$310 = "LEFT", $DR303 &lt; IF($DI$310="", 0, $DI$310)), $DS303,
    FALSE, N("Check if case is 'RIGHT' and x axis value greater than z score"),
    AND($DE$310 = "RIGHT", $DR303 &gt; IF($DI$310="", 0, $DI$310)), $DS303,
    FALSE, N("Check if case is 'TWO' and both directions"),
    AND(
        $DE$310 = "TWO",
        OR($DR303 &lt; -ABS($DI$310), $DR303 &gt; ABS($DI$310))
    ), $DS303,
    FALSE, N("Default case: Return NA()"),
    TRUE, NA()
)</f>
        <v>#N/A</v>
      </c>
      <c r="DW303" s="30"/>
      <c r="DX303" s="66">
        <v>1.3333333333333313</v>
      </c>
      <c r="DY303" s="66">
        <v>6.2000000000000006E-2</v>
      </c>
      <c r="DZ303" s="66">
        <f t="shared" si="109"/>
        <v>6.2000000000000006E-2</v>
      </c>
      <c r="EA303" s="66" t="str">
        <f t="shared" si="110"/>
        <v>x̅</v>
      </c>
    </row>
    <row r="304" spans="27:131" ht="16" x14ac:dyDescent="0.2">
      <c r="AA304"/>
      <c r="AB304" s="30"/>
      <c r="AC304" s="29" t="s">
        <v>17</v>
      </c>
      <c r="AD304" s="27" t="s">
        <v>13</v>
      </c>
      <c r="AE304" s="27" t="s">
        <v>23</v>
      </c>
      <c r="AF304" s="27" t="s">
        <v>0</v>
      </c>
      <c r="AG304" s="28" t="s">
        <v>14</v>
      </c>
      <c r="AH304" s="29" t="str">
        <f t="shared" ref="AH304:AI306" si="128">IF(AH295=0,"",AH295)</f>
        <v>SE = σ̂(x̅)</v>
      </c>
      <c r="AI304" s="29" t="str">
        <f t="shared" si="128"/>
        <v>x̅</v>
      </c>
      <c r="AJ304" s="29" t="str">
        <f>IF(AJ295=0,"",LEFT(AJ295,1))</f>
        <v>t</v>
      </c>
      <c r="AK304" s="29" t="str">
        <f>IF(AK295=0,"",AK295)</f>
        <v>P(x̅)</v>
      </c>
      <c r="AL304" s="8"/>
      <c r="AM304" s="8"/>
      <c r="AN304" s="74">
        <f t="shared" si="118"/>
        <v>0</v>
      </c>
      <c r="AO304" s="74" t="str">
        <f t="shared" si="119"/>
        <v>equations</v>
      </c>
      <c r="AP304" s="30"/>
      <c r="AQ304" s="98" t="s">
        <v>63</v>
      </c>
      <c r="AR304" s="8"/>
      <c r="AS304" s="38">
        <f t="shared" si="114"/>
        <v>-2.3333333333333357</v>
      </c>
      <c r="AT304" s="78">
        <f t="shared" si="113"/>
        <v>2.9946708232795709E-2</v>
      </c>
      <c r="AU304" s="78" cm="1">
        <f t="array" ref="AU304">_xlfn.IFS(
    FALSE, N("Check if X1 shading is ON"),
    $AU$286&lt;&gt;"x", NA(),
    FALSE, N("Check if case is 'LEFT' and x axis value less than z score"),
    AND($AF$305 = "LEFT", $AS304 &lt; IF($AJ$305="", 0, $AJ$305)), $AT304,
    FALSE, N("Check if case is 'RIGHT' and x axis value greater than z score"),
    AND($AF$305 = "RIGHT", $AS304 &gt; IF($AJ$305="", 0, $AJ$305)), $AT304,
    FALSE, N("Check if case is 'TWO' and both directions"),
    AND(
        $AF$305 = "TWO",
        OR($AS304 &lt; -ABS($AJ$305), $AS304 &gt; ABS($AJ$306))
    ), $AT304,
    FALSE, N("Default case: Return NA()"),
    TRUE, NA()
)</f>
        <v>2.9946708232795709E-2</v>
      </c>
      <c r="AV304" s="78" t="e" cm="1">
        <f t="array" ref="AV304">_xlfn.IFS(
    FALSE, N("Check if X1 shading is ON"),
    $AU$286&lt;&gt;"x", NA(),
    FALSE, N("Check if case is 'LEFT' and x axis value less than z score"),
    AND($AF$306 = "LEFT", $AS304 &lt; IF($AJ$306="", 0, $AJ$306)), $AT304,
    FALSE, N("Check if case is 'RIGHT' and x axis value greater than z score"),
    AND($AF$306 = "RIGHT", $AS304 &gt; IF($AJ$306="", 0, $AJ$306)), $AT304,
    FALSE, N("Default case: Return NA()"),
    TRUE, NA()
)</f>
        <v>#N/A</v>
      </c>
      <c r="AW304" s="78" t="e" cm="1">
        <f t="array" ref="AW304">_xlfn.IFS(
    FALSE, N("Check if X1 shading is ON"),
    $AW$286&lt;&gt;"x", NA(),
    FALSE, N("Check if case is 'LEFT' and x axis value less than z score"),
    AND($AF$309 = "LEFT", $AS304 &lt; IF($AJ$309="", 0, $AJ$309)), $AT304,
    FALSE, N("Check if case is 'RIGHT' and x axis value greater than z score"),
    AND($AF$309 = "RIGHT", $AS304 &gt; IF($AJ$309="", 0, $AJ$309)), $AT304,
    FALSE, N("Check if case is 'TWO' and both directions"),
    AND(
        $AF$309 = "TWO",
        OR($AS304 &lt; -ABS($AJ$309), $AS304 &gt; ABS($AJ$309))
    ), $AT304,
    FALSE, N("Default case: Return NA()"),
    TRUE, NA()
)</f>
        <v>#N/A</v>
      </c>
      <c r="AX304" s="30"/>
      <c r="AY304" s="66">
        <v>1.6666666666666652</v>
      </c>
      <c r="AZ304" s="66">
        <v>6.2000000000000006E-2</v>
      </c>
      <c r="BA304" s="66">
        <f t="shared" si="107"/>
        <v>6.2000000000000006E-2</v>
      </c>
      <c r="BB304" s="66" t="str">
        <f t="shared" si="108"/>
        <v>x̅</v>
      </c>
      <c r="DA304" s="30"/>
      <c r="DB304" s="41" t="s">
        <v>75</v>
      </c>
      <c r="DC304" s="8"/>
      <c r="DD304" s="26"/>
      <c r="DE304" s="97"/>
      <c r="DF304" s="97"/>
      <c r="DG304" s="97"/>
      <c r="DH304" s="42" t="str" cm="1">
        <f t="array" ref="DH304">_xlfn.IFS(
    ISNUMBER(SEARCH("0", DH295)), 0,
    DH295="", 0,
    ISNUMBER(SEARCH("x", DH295)), "x",
    TRUE, "x"
)</f>
        <v>x</v>
      </c>
      <c r="DI304" s="42" t="str" cm="1">
        <f t="array" ref="DI304">_xlfn.IFS(
    ISNUMBER(SEARCH("0", DI295)), 0,
    DI295="", 0,
    ISNUMBER(SEARCH("x", DI295)), "x",
    TRUE, "x"
)</f>
        <v>x</v>
      </c>
      <c r="DJ304" s="42" t="str" cm="1">
        <f t="array" ref="DJ304">_xlfn.IFS(
    ISNUMBER(SEARCH("0", DJ295)), 0,
    DJ295="", 0,
    ISNUMBER(SEARCH("x", DJ295)), "x",
    TRUE, "x"
)</f>
        <v>x</v>
      </c>
      <c r="DK304" s="30"/>
      <c r="DL304" s="8"/>
      <c r="DM304" s="74">
        <f>'SCORECHART (2)'!AR46</f>
        <v>0</v>
      </c>
      <c r="DN304" s="74" t="str">
        <f>'SCORECHART (2)'!AS46</f>
        <v>-pt standardized</v>
      </c>
      <c r="DO304" s="8"/>
      <c r="DP304" s="98" t="s">
        <v>62</v>
      </c>
      <c r="DQ304" s="8"/>
      <c r="DR304" s="38">
        <f t="shared" si="117"/>
        <v>-2.3750000000000022</v>
      </c>
      <c r="DS304" s="78">
        <f t="shared" si="115"/>
        <v>2.75011636428102E-2</v>
      </c>
      <c r="DT304" s="78" cm="1">
        <f t="array" ref="DT304">_xlfn.IFS(
    FALSE, N("Check if X1 shading is ON"),
    $DT$287&lt;&gt;"x", NA(),
    FALSE, N("Check if case is 'LEFT' and x axis value less than z score"),
    AND($DE$306 = "LEFT", $DR304 &lt; IF($DI$306="", 0, $DI$306)), $DS304,
    FALSE, N("Check if case is 'RIGHT' and x axis value greater than z score"),
    AND($DE$306 = "RIGHT", $DR304 &gt; IF($DI$306="", 0, $DI$306)), $DS304,
    FALSE, N("Check if case is 'TWO' and both directions"),
    AND(
        $DE$306 = "TWO",
        OR($DR304 &lt; -ABS($DI$306), $DR304 &gt; ABS($DI$307))
    ), $DS304,
    FALSE, N("Default case: Return NA()"),
    TRUE, NA()
)</f>
        <v>2.75011636428102E-2</v>
      </c>
      <c r="DU304" s="78" t="e" cm="1">
        <f t="array" ref="DU304">_xlfn.IFS(
    FALSE, N("Check if X1 shading is ON"),
    $DT$287&lt;&gt;"x", NA(),
    FALSE, N("Check if case is 'LEFT' and x axis value less than z score"),
    AND($DE$307 = "LEFT", $DR304 &lt; IF($DI$307="", 0, $DI$307)), $DS304,
    FALSE, N("Check if case is 'RIGHT' and x axis value greater than z score"),
    AND($DE$307 = "RIGHT", $DR304 &gt; IF($DI$307="", 0, $DI$307)), $DS304,
    FALSE, N("Default case: Return NA()"),
    TRUE, NA()
)</f>
        <v>#N/A</v>
      </c>
      <c r="DV304" s="78" t="e" cm="1">
        <f t="array" ref="DV304">_xlfn.IFS(
    FALSE, N("Check if X1 shading is ON"),
    $DV$287&lt;&gt;"x", NA(),
    FALSE, N("Check if case is 'LEFT' and x axis value less than z score"),
    AND($DE$310 = "LEFT", $DR304 &lt; IF($DI$310="", 0, $DI$310)), $DS304,
    FALSE, N("Check if case is 'RIGHT' and x axis value greater than z score"),
    AND($DE$310 = "RIGHT", $DR304 &gt; IF($DI$310="", 0, $DI$310)), $DS304,
    FALSE, N("Check if case is 'TWO' and both directions"),
    AND(
        $DE$310 = "TWO",
        OR($DR304 &lt; -ABS($DI$310), $DR304 &gt; ABS($DI$310))
    ), $DS304,
    FALSE, N("Default case: Return NA()"),
    TRUE, NA()
)</f>
        <v>#N/A</v>
      </c>
      <c r="DW304" s="30"/>
      <c r="DX304" s="66">
        <v>1.4999999999999982</v>
      </c>
      <c r="DY304" s="66">
        <v>6.2000000000000006E-2</v>
      </c>
      <c r="DZ304" s="66">
        <f t="shared" si="109"/>
        <v>6.2000000000000006E-2</v>
      </c>
      <c r="EA304" s="66" t="str">
        <f t="shared" si="110"/>
        <v>x̅</v>
      </c>
    </row>
    <row r="305" spans="27:131" ht="16" x14ac:dyDescent="0.2">
      <c r="AA305"/>
      <c r="AB305" s="30"/>
      <c r="AC305" s="32">
        <f>AC296</f>
        <v>30</v>
      </c>
      <c r="AD305" s="42" t="str">
        <f>IF(AD296=0,"",AD296)</f>
        <v>T x̅</v>
      </c>
      <c r="AE305" s="42" t="str">
        <f>IF(AE296=0,"",AE296)</f>
        <v>critical value x̅</v>
      </c>
      <c r="AF305" s="42" t="str" cm="1">
        <f t="array" ref="AF305">_xlfn.IFS(
    AF296=0, "",
    ISNUMBER(SEARCH("LEFT", AF296)), "LEFT",
    ISNUMBER(SEARCH("RIGHT", AF296)), "RIGHT",
    TRUE, AF296
)</f>
        <v>LEFT</v>
      </c>
      <c r="AG305" s="46">
        <f>IF(AG296=0,"",AG296)</f>
        <v>80</v>
      </c>
      <c r="AH305" s="86">
        <f t="shared" si="128"/>
        <v>0.44824049374179142</v>
      </c>
      <c r="AI305" s="46">
        <f t="shared" si="128"/>
        <v>79.083245255395084</v>
      </c>
      <c r="AJ305" s="47">
        <f>IF(AJ296=0,"",AJ296)</f>
        <v>-2.0452296421327048</v>
      </c>
      <c r="AK305" s="48">
        <f>AK296</f>
        <v>2.5000000000000001E-2</v>
      </c>
      <c r="AL305" s="8"/>
      <c r="AM305" s="8"/>
      <c r="AN305" s="74">
        <f t="shared" si="118"/>
        <v>0</v>
      </c>
      <c r="AO305" s="74" t="str">
        <f t="shared" si="119"/>
        <v>confidence interval</v>
      </c>
      <c r="AP305" s="30"/>
      <c r="AQ305" s="98" t="s">
        <v>92</v>
      </c>
      <c r="AR305" s="30"/>
      <c r="AS305" s="38">
        <f t="shared" si="114"/>
        <v>-2.2916666666666692</v>
      </c>
      <c r="AT305" s="78">
        <f t="shared" si="113"/>
        <v>3.2576019512921418E-2</v>
      </c>
      <c r="AU305" s="78" cm="1">
        <f t="array" ref="AU305">_xlfn.IFS(
    FALSE, N("Check if X1 shading is ON"),
    $AU$286&lt;&gt;"x", NA(),
    FALSE, N("Check if case is 'LEFT' and x axis value less than z score"),
    AND($AF$305 = "LEFT", $AS305 &lt; IF($AJ$305="", 0, $AJ$305)), $AT305,
    FALSE, N("Check if case is 'RIGHT' and x axis value greater than z score"),
    AND($AF$305 = "RIGHT", $AS305 &gt; IF($AJ$305="", 0, $AJ$305)), $AT305,
    FALSE, N("Check if case is 'TWO' and both directions"),
    AND(
        $AF$305 = "TWO",
        OR($AS305 &lt; -ABS($AJ$305), $AS305 &gt; ABS($AJ$306))
    ), $AT305,
    FALSE, N("Default case: Return NA()"),
    TRUE, NA()
)</f>
        <v>3.2576019512921418E-2</v>
      </c>
      <c r="AV305" s="78" t="e" cm="1">
        <f t="array" ref="AV305">_xlfn.IFS(
    FALSE, N("Check if X1 shading is ON"),
    $AU$286&lt;&gt;"x", NA(),
    FALSE, N("Check if case is 'LEFT' and x axis value less than z score"),
    AND($AF$306 = "LEFT", $AS305 &lt; IF($AJ$306="", 0, $AJ$306)), $AT305,
    FALSE, N("Check if case is 'RIGHT' and x axis value greater than z score"),
    AND($AF$306 = "RIGHT", $AS305 &gt; IF($AJ$306="", 0, $AJ$306)), $AT305,
    FALSE, N("Default case: Return NA()"),
    TRUE, NA()
)</f>
        <v>#N/A</v>
      </c>
      <c r="AW305" s="78" t="e" cm="1">
        <f t="array" ref="AW305">_xlfn.IFS(
    FALSE, N("Check if X1 shading is ON"),
    $AW$286&lt;&gt;"x", NA(),
    FALSE, N("Check if case is 'LEFT' and x axis value less than z score"),
    AND($AF$309 = "LEFT", $AS305 &lt; IF($AJ$309="", 0, $AJ$309)), $AT305,
    FALSE, N("Check if case is 'RIGHT' and x axis value greater than z score"),
    AND($AF$309 = "RIGHT", $AS305 &gt; IF($AJ$309="", 0, $AJ$309)), $AT305,
    FALSE, N("Check if case is 'TWO' and both directions"),
    AND(
        $AF$309 = "TWO",
        OR($AS305 &lt; -ABS($AJ$309), $AS305 &gt; ABS($AJ$309))
    ), $AT305,
    FALSE, N("Default case: Return NA()"),
    TRUE, NA()
)</f>
        <v>#N/A</v>
      </c>
      <c r="AX305" s="30"/>
      <c r="AY305" s="66">
        <v>1.8333333333333321</v>
      </c>
      <c r="AZ305" s="66">
        <v>6.2000000000000006E-2</v>
      </c>
      <c r="BA305" s="66">
        <f t="shared" si="107"/>
        <v>6.2000000000000006E-2</v>
      </c>
      <c r="BB305" s="66" t="str">
        <f t="shared" si="108"/>
        <v>x̅</v>
      </c>
      <c r="DA305" s="30"/>
      <c r="DB305" s="29" t="s">
        <v>17</v>
      </c>
      <c r="DC305" s="27" t="s">
        <v>13</v>
      </c>
      <c r="DD305" s="27" t="s">
        <v>23</v>
      </c>
      <c r="DE305" s="27" t="s">
        <v>0</v>
      </c>
      <c r="DF305" s="28" t="s">
        <v>14</v>
      </c>
      <c r="DG305" s="29" t="str">
        <f t="shared" ref="DG305:DH307" si="129">IF(DG296=0,"",DG296)</f>
        <v>SE = σ̂(x̅)</v>
      </c>
      <c r="DH305" s="29" t="str">
        <f t="shared" si="129"/>
        <v>x̅</v>
      </c>
      <c r="DI305" s="29" t="str">
        <f>IF(DI296=0,"",LEFT(DI296,1))</f>
        <v>t</v>
      </c>
      <c r="DJ305" s="29" t="str">
        <f>IF(DJ296=0,"",DJ296)</f>
        <v>P(x̅)</v>
      </c>
      <c r="DK305" s="8"/>
      <c r="DL305" s="8"/>
      <c r="DM305" s="74">
        <f>'SCORECHART (2)'!AR47</f>
        <v>0</v>
      </c>
      <c r="DN305" s="74" t="str">
        <f>'SCORECHART (2)'!AS47</f>
        <v>equations</v>
      </c>
      <c r="DO305" s="30"/>
      <c r="DP305" s="98" t="s">
        <v>63</v>
      </c>
      <c r="DQ305" s="8"/>
      <c r="DR305" s="38">
        <f t="shared" si="117"/>
        <v>-2.3333333333333357</v>
      </c>
      <c r="DS305" s="78">
        <f t="shared" si="115"/>
        <v>2.9946708232795709E-2</v>
      </c>
      <c r="DT305" s="78" cm="1">
        <f t="array" ref="DT305">_xlfn.IFS(
    FALSE, N("Check if X1 shading is ON"),
    $DT$287&lt;&gt;"x", NA(),
    FALSE, N("Check if case is 'LEFT' and x axis value less than z score"),
    AND($DE$306 = "LEFT", $DR305 &lt; IF($DI$306="", 0, $DI$306)), $DS305,
    FALSE, N("Check if case is 'RIGHT' and x axis value greater than z score"),
    AND($DE$306 = "RIGHT", $DR305 &gt; IF($DI$306="", 0, $DI$306)), $DS305,
    FALSE, N("Check if case is 'TWO' and both directions"),
    AND(
        $DE$306 = "TWO",
        OR($DR305 &lt; -ABS($DI$306), $DR305 &gt; ABS($DI$307))
    ), $DS305,
    FALSE, N("Default case: Return NA()"),
    TRUE, NA()
)</f>
        <v>2.9946708232795709E-2</v>
      </c>
      <c r="DU305" s="78" t="e" cm="1">
        <f t="array" ref="DU305">_xlfn.IFS(
    FALSE, N("Check if X1 shading is ON"),
    $DT$287&lt;&gt;"x", NA(),
    FALSE, N("Check if case is 'LEFT' and x axis value less than z score"),
    AND($DE$307 = "LEFT", $DR305 &lt; IF($DI$307="", 0, $DI$307)), $DS305,
    FALSE, N("Check if case is 'RIGHT' and x axis value greater than z score"),
    AND($DE$307 = "RIGHT", $DR305 &gt; IF($DI$307="", 0, $DI$307)), $DS305,
    FALSE, N("Default case: Return NA()"),
    TRUE, NA()
)</f>
        <v>#N/A</v>
      </c>
      <c r="DV305" s="78" t="e" cm="1">
        <f t="array" ref="DV305">_xlfn.IFS(
    FALSE, N("Check if X1 shading is ON"),
    $DV$287&lt;&gt;"x", NA(),
    FALSE, N("Check if case is 'LEFT' and x axis value less than z score"),
    AND($DE$310 = "LEFT", $DR305 &lt; IF($DI$310="", 0, $DI$310)), $DS305,
    FALSE, N("Check if case is 'RIGHT' and x axis value greater than z score"),
    AND($DE$310 = "RIGHT", $DR305 &gt; IF($DI$310="", 0, $DI$310)), $DS305,
    FALSE, N("Check if case is 'TWO' and both directions"),
    AND(
        $DE$310 = "TWO",
        OR($DR305 &lt; -ABS($DI$310), $DR305 &gt; ABS($DI$310))
    ), $DS305,
    FALSE, N("Default case: Return NA()"),
    TRUE, NA()
)</f>
        <v>#N/A</v>
      </c>
      <c r="DW305" s="30"/>
      <c r="DX305" s="66">
        <v>1.6666666666666652</v>
      </c>
      <c r="DY305" s="66">
        <v>6.2000000000000006E-2</v>
      </c>
      <c r="DZ305" s="66">
        <f t="shared" si="109"/>
        <v>6.2000000000000006E-2</v>
      </c>
      <c r="EA305" s="66" t="str">
        <f t="shared" si="110"/>
        <v>x̅</v>
      </c>
    </row>
    <row r="306" spans="27:131" ht="16" x14ac:dyDescent="0.2">
      <c r="AA306"/>
      <c r="AB306" s="30"/>
      <c r="AC306" s="32">
        <f>AC297</f>
        <v>30</v>
      </c>
      <c r="AD306" s="42" t="str">
        <f>IF(AD297=0,"",AD297)</f>
        <v>T x̅</v>
      </c>
      <c r="AE306" s="42" t="str">
        <f>IF(AE297=0,"",AE297)</f>
        <v>critical value x̅</v>
      </c>
      <c r="AF306" s="42" t="str" cm="1">
        <f t="array" ref="AF306">_xlfn.IFS(
    AF297=0, "",
    ISNUMBER(SEARCH("LEFT", AF297)), "LEFT",
    ISNUMBER(SEARCH("RIGHT", AF297)), "RIGHT",
    TRUE, AF297
)</f>
        <v>RIGHT</v>
      </c>
      <c r="AG306" s="46">
        <f>IF(AG297=0,"",AG297)</f>
        <v>80</v>
      </c>
      <c r="AH306" s="86">
        <f t="shared" si="128"/>
        <v>0.44824049374179142</v>
      </c>
      <c r="AI306" s="46">
        <f t="shared" si="128"/>
        <v>80.916754744604916</v>
      </c>
      <c r="AJ306" s="47">
        <f>IF(AJ297=0,"",AJ297)</f>
        <v>2.0452296421327034</v>
      </c>
      <c r="AK306" s="48">
        <f>AK297</f>
        <v>2.5000000000000001E-2</v>
      </c>
      <c r="AL306" s="30"/>
      <c r="AM306" s="8"/>
      <c r="AN306" s="74">
        <f t="shared" si="118"/>
        <v>0</v>
      </c>
      <c r="AO306" s="74" t="str">
        <f t="shared" si="119"/>
        <v>raw scale3</v>
      </c>
      <c r="AP306" s="30"/>
      <c r="AQ306" s="98" t="s">
        <v>93</v>
      </c>
      <c r="AR306" s="30"/>
      <c r="AS306" s="38">
        <f t="shared" si="114"/>
        <v>-2.2500000000000027</v>
      </c>
      <c r="AT306" s="78">
        <f t="shared" si="113"/>
        <v>3.53988426307607E-2</v>
      </c>
      <c r="AU306" s="78" cm="1">
        <f t="array" ref="AU306">_xlfn.IFS(
    FALSE, N("Check if X1 shading is ON"),
    $AU$286&lt;&gt;"x", NA(),
    FALSE, N("Check if case is 'LEFT' and x axis value less than z score"),
    AND($AF$305 = "LEFT", $AS306 &lt; IF($AJ$305="", 0, $AJ$305)), $AT306,
    FALSE, N("Check if case is 'RIGHT' and x axis value greater than z score"),
    AND($AF$305 = "RIGHT", $AS306 &gt; IF($AJ$305="", 0, $AJ$305)), $AT306,
    FALSE, N("Check if case is 'TWO' and both directions"),
    AND(
        $AF$305 = "TWO",
        OR($AS306 &lt; -ABS($AJ$305), $AS306 &gt; ABS($AJ$306))
    ), $AT306,
    FALSE, N("Default case: Return NA()"),
    TRUE, NA()
)</f>
        <v>3.53988426307607E-2</v>
      </c>
      <c r="AV306" s="78" t="e" cm="1">
        <f t="array" ref="AV306">_xlfn.IFS(
    FALSE, N("Check if X1 shading is ON"),
    $AU$286&lt;&gt;"x", NA(),
    FALSE, N("Check if case is 'LEFT' and x axis value less than z score"),
    AND($AF$306 = "LEFT", $AS306 &lt; IF($AJ$306="", 0, $AJ$306)), $AT306,
    FALSE, N("Check if case is 'RIGHT' and x axis value greater than z score"),
    AND($AF$306 = "RIGHT", $AS306 &gt; IF($AJ$306="", 0, $AJ$306)), $AT306,
    FALSE, N("Default case: Return NA()"),
    TRUE, NA()
)</f>
        <v>#N/A</v>
      </c>
      <c r="AW306" s="78" t="e" cm="1">
        <f t="array" ref="AW306">_xlfn.IFS(
    FALSE, N("Check if X1 shading is ON"),
    $AW$286&lt;&gt;"x", NA(),
    FALSE, N("Check if case is 'LEFT' and x axis value less than z score"),
    AND($AF$309 = "LEFT", $AS306 &lt; IF($AJ$309="", 0, $AJ$309)), $AT306,
    FALSE, N("Check if case is 'RIGHT' and x axis value greater than z score"),
    AND($AF$309 = "RIGHT", $AS306 &gt; IF($AJ$309="", 0, $AJ$309)), $AT306,
    FALSE, N("Check if case is 'TWO' and both directions"),
    AND(
        $AF$309 = "TWO",
        OR($AS306 &lt; -ABS($AJ$309), $AS306 &gt; ABS($AJ$309))
    ), $AT306,
    FALSE, N("Default case: Return NA()"),
    TRUE, NA()
)</f>
        <v>#N/A</v>
      </c>
      <c r="AX306" s="30"/>
      <c r="AY306" s="66">
        <v>-1.6666666666666696</v>
      </c>
      <c r="AZ306" s="66">
        <v>8.6000000000000007E-2</v>
      </c>
      <c r="BA306" s="66">
        <f t="shared" ref="BA306:BA337" si="130">IF($BA$240="x",AZ306,NA())</f>
        <v>8.6000000000000007E-2</v>
      </c>
      <c r="BB306" s="66" t="str">
        <f t="shared" ref="BB306:BB337" si="131">IF($AI$304="","",$AI$304)</f>
        <v>x̅</v>
      </c>
      <c r="DA306" s="30"/>
      <c r="DB306" s="32">
        <f>DB297</f>
        <v>30</v>
      </c>
      <c r="DC306" s="42" t="str">
        <f>IF(DC297=0,"",DC297)</f>
        <v>T x̅</v>
      </c>
      <c r="DD306" s="42" t="str">
        <f>IF(DD297=0,"",DD297)</f>
        <v>critical value x̅</v>
      </c>
      <c r="DE306" s="42" t="str" cm="1">
        <f t="array" ref="DE306">_xlfn.IFS(
    DE297=0, "",
    ISNUMBER(SEARCH("LEFT", DE297)), "LEFT",
    ISNUMBER(SEARCH("RIGHT", DE297)), "RIGHT",
    TRUE, DE297
)</f>
        <v>LEFT</v>
      </c>
      <c r="DF306" s="46">
        <f>IF(DF297=0,"",DF297)</f>
        <v>80</v>
      </c>
      <c r="DG306" s="86">
        <f t="shared" si="129"/>
        <v>0.44824049374179142</v>
      </c>
      <c r="DH306" s="46">
        <f t="shared" si="129"/>
        <v>79.083245255395084</v>
      </c>
      <c r="DI306" s="47">
        <f>IF(DI297=0,"",DI297)</f>
        <v>-2.0452296421327048</v>
      </c>
      <c r="DJ306" s="48">
        <f>DJ297</f>
        <v>2.5000000000000001E-2</v>
      </c>
      <c r="DK306" s="8"/>
      <c r="DL306" s="8"/>
      <c r="DM306" s="74">
        <f>'SCORECHART (2)'!AR48</f>
        <v>0</v>
      </c>
      <c r="DN306" s="74" t="str">
        <f>'SCORECHART (2)'!AS48</f>
        <v>confidence interval</v>
      </c>
      <c r="DO306" s="30"/>
      <c r="DP306" s="98" t="s">
        <v>92</v>
      </c>
      <c r="DQ306" s="30"/>
      <c r="DR306" s="38">
        <f t="shared" si="117"/>
        <v>-2.2916666666666692</v>
      </c>
      <c r="DS306" s="78">
        <f t="shared" si="115"/>
        <v>3.2576019512921418E-2</v>
      </c>
      <c r="DT306" s="78" cm="1">
        <f t="array" ref="DT306">_xlfn.IFS(
    FALSE, N("Check if X1 shading is ON"),
    $DT$287&lt;&gt;"x", NA(),
    FALSE, N("Check if case is 'LEFT' and x axis value less than z score"),
    AND($DE$306 = "LEFT", $DR306 &lt; IF($DI$306="", 0, $DI$306)), $DS306,
    FALSE, N("Check if case is 'RIGHT' and x axis value greater than z score"),
    AND($DE$306 = "RIGHT", $DR306 &gt; IF($DI$306="", 0, $DI$306)), $DS306,
    FALSE, N("Check if case is 'TWO' and both directions"),
    AND(
        $DE$306 = "TWO",
        OR($DR306 &lt; -ABS($DI$306), $DR306 &gt; ABS($DI$307))
    ), $DS306,
    FALSE, N("Default case: Return NA()"),
    TRUE, NA()
)</f>
        <v>3.2576019512921418E-2</v>
      </c>
      <c r="DU306" s="78" t="e" cm="1">
        <f t="array" ref="DU306">_xlfn.IFS(
    FALSE, N("Check if X1 shading is ON"),
    $DT$287&lt;&gt;"x", NA(),
    FALSE, N("Check if case is 'LEFT' and x axis value less than z score"),
    AND($DE$307 = "LEFT", $DR306 &lt; IF($DI$307="", 0, $DI$307)), $DS306,
    FALSE, N("Check if case is 'RIGHT' and x axis value greater than z score"),
    AND($DE$307 = "RIGHT", $DR306 &gt; IF($DI$307="", 0, $DI$307)), $DS306,
    FALSE, N("Default case: Return NA()"),
    TRUE, NA()
)</f>
        <v>#N/A</v>
      </c>
      <c r="DV306" s="78" t="e" cm="1">
        <f t="array" ref="DV306">_xlfn.IFS(
    FALSE, N("Check if X1 shading is ON"),
    $DV$287&lt;&gt;"x", NA(),
    FALSE, N("Check if case is 'LEFT' and x axis value less than z score"),
    AND($DE$310 = "LEFT", $DR306 &lt; IF($DI$310="", 0, $DI$310)), $DS306,
    FALSE, N("Check if case is 'RIGHT' and x axis value greater than z score"),
    AND($DE$310 = "RIGHT", $DR306 &gt; IF($DI$310="", 0, $DI$310)), $DS306,
    FALSE, N("Check if case is 'TWO' and both directions"),
    AND(
        $DE$310 = "TWO",
        OR($DR306 &lt; -ABS($DI$310), $DR306 &gt; ABS($DI$310))
    ), $DS306,
    FALSE, N("Default case: Return NA()"),
    TRUE, NA()
)</f>
        <v>#N/A</v>
      </c>
      <c r="DW306" s="30"/>
      <c r="DX306" s="66">
        <v>1.8333333333333321</v>
      </c>
      <c r="DY306" s="66">
        <v>6.2000000000000006E-2</v>
      </c>
      <c r="DZ306" s="66">
        <f t="shared" si="109"/>
        <v>6.2000000000000006E-2</v>
      </c>
      <c r="EA306" s="66" t="str">
        <f t="shared" si="110"/>
        <v>x̅</v>
      </c>
    </row>
    <row r="307" spans="27:131" ht="16" x14ac:dyDescent="0.2">
      <c r="AA307"/>
      <c r="AB307" s="30"/>
      <c r="AC307" s="26"/>
      <c r="AD307" s="8"/>
      <c r="AE307" s="8"/>
      <c r="AF307" s="74" t="str">
        <f>IF(AND(AF305="left",AF306="right"),"TWO","")</f>
        <v>TWO</v>
      </c>
      <c r="AG307" s="8"/>
      <c r="AH307" s="8"/>
      <c r="AI307" s="8"/>
      <c r="AJ307" s="8"/>
      <c r="AK307" s="8"/>
      <c r="AL307" s="30"/>
      <c r="AM307" s="8"/>
      <c r="AN307" s="74">
        <f t="shared" si="118"/>
        <v>0</v>
      </c>
      <c r="AO307" s="74" t="str">
        <f t="shared" si="119"/>
        <v>stdev3</v>
      </c>
      <c r="AP307" s="30"/>
      <c r="AQ307" s="98" t="s">
        <v>94</v>
      </c>
      <c r="AR307" s="8"/>
      <c r="AS307" s="38">
        <f t="shared" si="114"/>
        <v>-2.2083333333333361</v>
      </c>
      <c r="AT307" s="78">
        <f t="shared" si="113"/>
        <v>3.842496144051763E-2</v>
      </c>
      <c r="AU307" s="78" cm="1">
        <f t="array" ref="AU307">_xlfn.IFS(
    FALSE, N("Check if X1 shading is ON"),
    $AU$286&lt;&gt;"x", NA(),
    FALSE, N("Check if case is 'LEFT' and x axis value less than z score"),
    AND($AF$305 = "LEFT", $AS307 &lt; IF($AJ$305="", 0, $AJ$305)), $AT307,
    FALSE, N("Check if case is 'RIGHT' and x axis value greater than z score"),
    AND($AF$305 = "RIGHT", $AS307 &gt; IF($AJ$305="", 0, $AJ$305)), $AT307,
    FALSE, N("Check if case is 'TWO' and both directions"),
    AND(
        $AF$305 = "TWO",
        OR($AS307 &lt; -ABS($AJ$305), $AS307 &gt; ABS($AJ$306))
    ), $AT307,
    FALSE, N("Default case: Return NA()"),
    TRUE, NA()
)</f>
        <v>3.842496144051763E-2</v>
      </c>
      <c r="AV307" s="78" t="e" cm="1">
        <f t="array" ref="AV307">_xlfn.IFS(
    FALSE, N("Check if X1 shading is ON"),
    $AU$286&lt;&gt;"x", NA(),
    FALSE, N("Check if case is 'LEFT' and x axis value less than z score"),
    AND($AF$306 = "LEFT", $AS307 &lt; IF($AJ$306="", 0, $AJ$306)), $AT307,
    FALSE, N("Check if case is 'RIGHT' and x axis value greater than z score"),
    AND($AF$306 = "RIGHT", $AS307 &gt; IF($AJ$306="", 0, $AJ$306)), $AT307,
    FALSE, N("Default case: Return NA()"),
    TRUE, NA()
)</f>
        <v>#N/A</v>
      </c>
      <c r="AW307" s="78" t="e" cm="1">
        <f t="array" ref="AW307">_xlfn.IFS(
    FALSE, N("Check if X1 shading is ON"),
    $AW$286&lt;&gt;"x", NA(),
    FALSE, N("Check if case is 'LEFT' and x axis value less than z score"),
    AND($AF$309 = "LEFT", $AS307 &lt; IF($AJ$309="", 0, $AJ$309)), $AT307,
    FALSE, N("Check if case is 'RIGHT' and x axis value greater than z score"),
    AND($AF$309 = "RIGHT", $AS307 &gt; IF($AJ$309="", 0, $AJ$309)), $AT307,
    FALSE, N("Check if case is 'TWO' and both directions"),
    AND(
        $AF$309 = "TWO",
        OR($AS307 &lt; -ABS($AJ$309), $AS307 &gt; ABS($AJ$309))
    ), $AT307,
    FALSE, N("Default case: Return NA()"),
    TRUE, NA()
)</f>
        <v>#N/A</v>
      </c>
      <c r="AX307" s="30"/>
      <c r="AY307" s="66">
        <v>-1.5000000000000027</v>
      </c>
      <c r="AZ307" s="66">
        <v>8.6000000000000007E-2</v>
      </c>
      <c r="BA307" s="66">
        <f t="shared" si="130"/>
        <v>8.6000000000000007E-2</v>
      </c>
      <c r="BB307" s="66" t="str">
        <f t="shared" si="131"/>
        <v>x̅</v>
      </c>
      <c r="DA307" s="30"/>
      <c r="DB307" s="32">
        <f>DB298</f>
        <v>30</v>
      </c>
      <c r="DC307" s="42" t="str">
        <f>IF(DC298=0,"",DC298)</f>
        <v>T x̅</v>
      </c>
      <c r="DD307" s="42" t="str">
        <f>IF(DD298=0,"",DD298)</f>
        <v>critical value x̅</v>
      </c>
      <c r="DE307" s="42" t="str" cm="1">
        <f t="array" ref="DE307">_xlfn.IFS(
    DE298=0, "",
    ISNUMBER(SEARCH("LEFT", DE298)), "LEFT",
    ISNUMBER(SEARCH("RIGHT", DE298)), "RIGHT",
    TRUE, DE298
)</f>
        <v>RIGHT</v>
      </c>
      <c r="DF307" s="46">
        <f>IF(DF298=0,"",DF298)</f>
        <v>80</v>
      </c>
      <c r="DG307" s="86">
        <f t="shared" si="129"/>
        <v>0.44824049374179142</v>
      </c>
      <c r="DH307" s="46">
        <f t="shared" si="129"/>
        <v>80.916754744604916</v>
      </c>
      <c r="DI307" s="47">
        <f>IF(DI298=0,"",DI298)</f>
        <v>2.0452296421327034</v>
      </c>
      <c r="DJ307" s="48">
        <f>DJ298</f>
        <v>2.5000000000000001E-2</v>
      </c>
      <c r="DK307" s="30"/>
      <c r="DL307" s="8"/>
      <c r="DM307" s="74">
        <f>'SCORECHART (2)'!AR49</f>
        <v>0</v>
      </c>
      <c r="DN307" s="74" t="str">
        <f>'SCORECHART (2)'!AS49</f>
        <v>raw scale3</v>
      </c>
      <c r="DO307" s="30"/>
      <c r="DP307" s="98" t="s">
        <v>93</v>
      </c>
      <c r="DQ307" s="30"/>
      <c r="DR307" s="38">
        <f t="shared" si="117"/>
        <v>-2.2500000000000027</v>
      </c>
      <c r="DS307" s="78">
        <f t="shared" si="115"/>
        <v>3.53988426307607E-2</v>
      </c>
      <c r="DT307" s="78" cm="1">
        <f t="array" ref="DT307">_xlfn.IFS(
    FALSE, N("Check if X1 shading is ON"),
    $DT$287&lt;&gt;"x", NA(),
    FALSE, N("Check if case is 'LEFT' and x axis value less than z score"),
    AND($DE$306 = "LEFT", $DR307 &lt; IF($DI$306="", 0, $DI$306)), $DS307,
    FALSE, N("Check if case is 'RIGHT' and x axis value greater than z score"),
    AND($DE$306 = "RIGHT", $DR307 &gt; IF($DI$306="", 0, $DI$306)), $DS307,
    FALSE, N("Check if case is 'TWO' and both directions"),
    AND(
        $DE$306 = "TWO",
        OR($DR307 &lt; -ABS($DI$306), $DR307 &gt; ABS($DI$307))
    ), $DS307,
    FALSE, N("Default case: Return NA()"),
    TRUE, NA()
)</f>
        <v>3.53988426307607E-2</v>
      </c>
      <c r="DU307" s="78" t="e" cm="1">
        <f t="array" ref="DU307">_xlfn.IFS(
    FALSE, N("Check if X1 shading is ON"),
    $DT$287&lt;&gt;"x", NA(),
    FALSE, N("Check if case is 'LEFT' and x axis value less than z score"),
    AND($DE$307 = "LEFT", $DR307 &lt; IF($DI$307="", 0, $DI$307)), $DS307,
    FALSE, N("Check if case is 'RIGHT' and x axis value greater than z score"),
    AND($DE$307 = "RIGHT", $DR307 &gt; IF($DI$307="", 0, $DI$307)), $DS307,
    FALSE, N("Default case: Return NA()"),
    TRUE, NA()
)</f>
        <v>#N/A</v>
      </c>
      <c r="DV307" s="78" t="e" cm="1">
        <f t="array" ref="DV307">_xlfn.IFS(
    FALSE, N("Check if X1 shading is ON"),
    $DV$287&lt;&gt;"x", NA(),
    FALSE, N("Check if case is 'LEFT' and x axis value less than z score"),
    AND($DE$310 = "LEFT", $DR307 &lt; IF($DI$310="", 0, $DI$310)), $DS307,
    FALSE, N("Check if case is 'RIGHT' and x axis value greater than z score"),
    AND($DE$310 = "RIGHT", $DR307 &gt; IF($DI$310="", 0, $DI$310)), $DS307,
    FALSE, N("Check if case is 'TWO' and both directions"),
    AND(
        $DE$310 = "TWO",
        OR($DR307 &lt; -ABS($DI$310), $DR307 &gt; ABS($DI$310))
    ), $DS307,
    FALSE, N("Default case: Return NA()"),
    TRUE, NA()
)</f>
        <v>#N/A</v>
      </c>
      <c r="DW307" s="30"/>
      <c r="DX307" s="66">
        <v>-1.6666666666666696</v>
      </c>
      <c r="DY307" s="66">
        <v>8.6000000000000007E-2</v>
      </c>
      <c r="DZ307" s="66">
        <f t="shared" ref="DZ307:DZ338" si="132">IF($DZ$241="x",DY307,NA())</f>
        <v>8.6000000000000007E-2</v>
      </c>
      <c r="EA307" s="66" t="str">
        <f t="shared" ref="EA307:EA338" si="133">IF($DH$305="","",$DH$305)</f>
        <v>x̅</v>
      </c>
    </row>
    <row r="308" spans="27:131" ht="16" x14ac:dyDescent="0.2">
      <c r="AA308"/>
      <c r="AB308" s="30"/>
      <c r="AC308" s="26"/>
      <c r="AD308" s="8"/>
      <c r="AE308" s="8"/>
      <c r="AF308" s="42" t="str" cm="1">
        <f t="array" ref="AF308">_xlfn.IFS(
    ISNUMBER(SEARCH("0", AF299)), 0,
    AF299="", 0,
    ISNUMBER(SEARCH("x", AF299)), "x",
    TRUE, "x"
)</f>
        <v>x</v>
      </c>
      <c r="AG308" s="42" t="str" cm="1">
        <f t="array" ref="AG308">_xlfn.IFS(
    ISNUMBER(SEARCH("0", AG299)), 0,
    AG299="", 0,
    ISNUMBER(SEARCH("x", AG299)), "x",
    TRUE, "x"
)</f>
        <v>x</v>
      </c>
      <c r="AH308" s="42" t="str" cm="1">
        <f t="array" ref="AH308">_xlfn.IFS(
    ISNUMBER(SEARCH("0", AH299)), 0,
    AH299="", 0,
    ISNUMBER(SEARCH("x", AH299)), "x",
    TRUE, "x"
)</f>
        <v>x</v>
      </c>
      <c r="AI308" s="42" t="str" cm="1">
        <f t="array" ref="AI308">_xlfn.IFS(
    ISNUMBER(SEARCH("0", AI299)), 0,
    AI299="", 0,
    ISNUMBER(SEARCH("x", AI299)), "x",
    TRUE, "x"
)</f>
        <v>x</v>
      </c>
      <c r="AJ308" s="42" t="str" cm="1">
        <f t="array" ref="AJ308">_xlfn.IFS(
    ISNUMBER(SEARCH("0", AJ299)), 0,
    AJ299="", 0,
    ISNUMBER(SEARCH("x", AJ299)), "x",
    TRUE, "x"
)</f>
        <v>x</v>
      </c>
      <c r="AK308" s="42" t="str" cm="1">
        <f t="array" ref="AK308">_xlfn.IFS(
    ISNUMBER(SEARCH("0", AK299)), 0,
    AK299="", 0,
    ISNUMBER(SEARCH("x", AK299)), "x",
    TRUE, "x"
)</f>
        <v>x</v>
      </c>
      <c r="AL308" s="30"/>
      <c r="AM308" s="8"/>
      <c r="AN308" s="74" t="str">
        <f t="shared" si="118"/>
        <v>x</v>
      </c>
      <c r="AO308" s="74" t="str">
        <f t="shared" si="119"/>
        <v>kudos!</v>
      </c>
      <c r="AP308" s="30"/>
      <c r="AQ308" s="8"/>
      <c r="AR308" s="8"/>
      <c r="AS308" s="38">
        <f t="shared" si="114"/>
        <v>-2.1666666666666696</v>
      </c>
      <c r="AT308" s="78">
        <f t="shared" si="113"/>
        <v>4.1664133658563668E-2</v>
      </c>
      <c r="AU308" s="78" cm="1">
        <f t="array" ref="AU308">_xlfn.IFS(
    FALSE, N("Check if X1 shading is ON"),
    $AU$286&lt;&gt;"x", NA(),
    FALSE, N("Check if case is 'LEFT' and x axis value less than z score"),
    AND($AF$305 = "LEFT", $AS308 &lt; IF($AJ$305="", 0, $AJ$305)), $AT308,
    FALSE, N("Check if case is 'RIGHT' and x axis value greater than z score"),
    AND($AF$305 = "RIGHT", $AS308 &gt; IF($AJ$305="", 0, $AJ$305)), $AT308,
    FALSE, N("Check if case is 'TWO' and both directions"),
    AND(
        $AF$305 = "TWO",
        OR($AS308 &lt; -ABS($AJ$305), $AS308 &gt; ABS($AJ$306))
    ), $AT308,
    FALSE, N("Default case: Return NA()"),
    TRUE, NA()
)</f>
        <v>4.1664133658563668E-2</v>
      </c>
      <c r="AV308" s="78" t="e" cm="1">
        <f t="array" ref="AV308">_xlfn.IFS(
    FALSE, N("Check if X1 shading is ON"),
    $AU$286&lt;&gt;"x", NA(),
    FALSE, N("Check if case is 'LEFT' and x axis value less than z score"),
    AND($AF$306 = "LEFT", $AS308 &lt; IF($AJ$306="", 0, $AJ$306)), $AT308,
    FALSE, N("Check if case is 'RIGHT' and x axis value greater than z score"),
    AND($AF$306 = "RIGHT", $AS308 &gt; IF($AJ$306="", 0, $AJ$306)), $AT308,
    FALSE, N("Default case: Return NA()"),
    TRUE, NA()
)</f>
        <v>#N/A</v>
      </c>
      <c r="AW308" s="78" t="e" cm="1">
        <f t="array" ref="AW308">_xlfn.IFS(
    FALSE, N("Check if X1 shading is ON"),
    $AW$286&lt;&gt;"x", NA(),
    FALSE, N("Check if case is 'LEFT' and x axis value less than z score"),
    AND($AF$309 = "LEFT", $AS308 &lt; IF($AJ$309="", 0, $AJ$309)), $AT308,
    FALSE, N("Check if case is 'RIGHT' and x axis value greater than z score"),
    AND($AF$309 = "RIGHT", $AS308 &gt; IF($AJ$309="", 0, $AJ$309)), $AT308,
    FALSE, N("Check if case is 'TWO' and both directions"),
    AND(
        $AF$309 = "TWO",
        OR($AS308 &lt; -ABS($AJ$309), $AS308 &gt; ABS($AJ$309))
    ), $AT308,
    FALSE, N("Default case: Return NA()"),
    TRUE, NA()
)</f>
        <v>#N/A</v>
      </c>
      <c r="AX308" s="30"/>
      <c r="AY308" s="66">
        <v>-1.3333333333333357</v>
      </c>
      <c r="AZ308" s="66">
        <v>8.6000000000000007E-2</v>
      </c>
      <c r="BA308" s="66">
        <f t="shared" si="130"/>
        <v>8.6000000000000007E-2</v>
      </c>
      <c r="BB308" s="66" t="str">
        <f t="shared" si="131"/>
        <v>x̅</v>
      </c>
      <c r="DA308" s="30"/>
      <c r="DB308" s="26"/>
      <c r="DC308" s="8"/>
      <c r="DD308" s="8"/>
      <c r="DE308" s="74" t="str">
        <f>IF(AND(DE306="left",DE307="right"),"TWO","")</f>
        <v>TWO</v>
      </c>
      <c r="DF308" s="8"/>
      <c r="DG308" s="8"/>
      <c r="DH308" s="8"/>
      <c r="DI308" s="8"/>
      <c r="DJ308" s="8"/>
      <c r="DK308" s="30"/>
      <c r="DL308" s="8"/>
      <c r="DM308" s="74">
        <f>'SCORECHART (2)'!AR50</f>
        <v>0</v>
      </c>
      <c r="DN308" s="74" t="str">
        <f>'SCORECHART (2)'!AS50</f>
        <v>stdev3</v>
      </c>
      <c r="DO308" s="30"/>
      <c r="DP308" s="98" t="s">
        <v>94</v>
      </c>
      <c r="DQ308" s="8"/>
      <c r="DR308" s="38">
        <f t="shared" si="117"/>
        <v>-2.2083333333333361</v>
      </c>
      <c r="DS308" s="78">
        <f t="shared" si="115"/>
        <v>3.842496144051763E-2</v>
      </c>
      <c r="DT308" s="78" cm="1">
        <f t="array" ref="DT308">_xlfn.IFS(
    FALSE, N("Check if X1 shading is ON"),
    $DT$287&lt;&gt;"x", NA(),
    FALSE, N("Check if case is 'LEFT' and x axis value less than z score"),
    AND($DE$306 = "LEFT", $DR308 &lt; IF($DI$306="", 0, $DI$306)), $DS308,
    FALSE, N("Check if case is 'RIGHT' and x axis value greater than z score"),
    AND($DE$306 = "RIGHT", $DR308 &gt; IF($DI$306="", 0, $DI$306)), $DS308,
    FALSE, N("Check if case is 'TWO' and both directions"),
    AND(
        $DE$306 = "TWO",
        OR($DR308 &lt; -ABS($DI$306), $DR308 &gt; ABS($DI$307))
    ), $DS308,
    FALSE, N("Default case: Return NA()"),
    TRUE, NA()
)</f>
        <v>3.842496144051763E-2</v>
      </c>
      <c r="DU308" s="78" t="e" cm="1">
        <f t="array" ref="DU308">_xlfn.IFS(
    FALSE, N("Check if X1 shading is ON"),
    $DT$287&lt;&gt;"x", NA(),
    FALSE, N("Check if case is 'LEFT' and x axis value less than z score"),
    AND($DE$307 = "LEFT", $DR308 &lt; IF($DI$307="", 0, $DI$307)), $DS308,
    FALSE, N("Check if case is 'RIGHT' and x axis value greater than z score"),
    AND($DE$307 = "RIGHT", $DR308 &gt; IF($DI$307="", 0, $DI$307)), $DS308,
    FALSE, N("Default case: Return NA()"),
    TRUE, NA()
)</f>
        <v>#N/A</v>
      </c>
      <c r="DV308" s="78" t="e" cm="1">
        <f t="array" ref="DV308">_xlfn.IFS(
    FALSE, N("Check if X1 shading is ON"),
    $DV$287&lt;&gt;"x", NA(),
    FALSE, N("Check if case is 'LEFT' and x axis value less than z score"),
    AND($DE$310 = "LEFT", $DR308 &lt; IF($DI$310="", 0, $DI$310)), $DS308,
    FALSE, N("Check if case is 'RIGHT' and x axis value greater than z score"),
    AND($DE$310 = "RIGHT", $DR308 &gt; IF($DI$310="", 0, $DI$310)), $DS308,
    FALSE, N("Check if case is 'TWO' and both directions"),
    AND(
        $DE$310 = "TWO",
        OR($DR308 &lt; -ABS($DI$310), $DR308 &gt; ABS($DI$310))
    ), $DS308,
    FALSE, N("Default case: Return NA()"),
    TRUE, NA()
)</f>
        <v>#N/A</v>
      </c>
      <c r="DW308" s="30"/>
      <c r="DX308" s="66">
        <v>-1.5000000000000027</v>
      </c>
      <c r="DY308" s="66">
        <v>8.6000000000000007E-2</v>
      </c>
      <c r="DZ308" s="66">
        <f t="shared" si="132"/>
        <v>8.6000000000000007E-2</v>
      </c>
      <c r="EA308" s="66" t="str">
        <f t="shared" si="133"/>
        <v>x̅</v>
      </c>
    </row>
    <row r="309" spans="27:131" ht="16" x14ac:dyDescent="0.2">
      <c r="AA309"/>
      <c r="AB309" s="30"/>
      <c r="AC309" s="32">
        <f>AC300</f>
        <v>30</v>
      </c>
      <c r="AD309" s="42" t="str">
        <f>IF(AD300=0,"",AD300)</f>
        <v>T x̅</v>
      </c>
      <c r="AE309" s="42" t="str">
        <f>IF(AE300=0,"",AE300)</f>
        <v>new sample x̅</v>
      </c>
      <c r="AF309" s="42" t="str" cm="1">
        <f t="array" ref="AF309">_xlfn.IFS(
    AF300=0, "",
    ISNUMBER(SEARCH("LEFT", AF300)), "LEFT",
    ISNUMBER(SEARCH("RIGHT", AF300)), "RIGHT",
    TRUE, AF300
)</f>
        <v>RIGHT</v>
      </c>
      <c r="AG309" s="46">
        <f>IF(AG300=0,"",AG300)</f>
        <v>80</v>
      </c>
      <c r="AH309" s="86">
        <f>IF(AH300=0,"",AH300)</f>
        <v>0.44824049374179142</v>
      </c>
      <c r="AI309" s="46">
        <f>IF(AI300=0,"",AI300)</f>
        <v>81.2</v>
      </c>
      <c r="AJ309" s="47">
        <f>IF(AJ300=0,"",AJ300)</f>
        <v>2.6771342990070459</v>
      </c>
      <c r="AK309" s="48">
        <f>IF(AK300=0,"",AK300)</f>
        <v>6.046112395887167E-3</v>
      </c>
      <c r="AL309" s="30"/>
      <c r="AM309" s="8"/>
      <c r="AN309" s="74">
        <f t="shared" si="118"/>
        <v>2</v>
      </c>
      <c r="AO309" s="74" t="str">
        <f t="shared" si="119"/>
        <v># decimals raw</v>
      </c>
      <c r="AP309" s="30"/>
      <c r="AQ309" s="8"/>
      <c r="AR309" s="8"/>
      <c r="AS309" s="38">
        <f t="shared" si="114"/>
        <v>-2.1250000000000031</v>
      </c>
      <c r="AT309" s="78">
        <f t="shared" si="113"/>
        <v>4.5126018718354352E-2</v>
      </c>
      <c r="AU309" s="78" cm="1">
        <f t="array" ref="AU309">_xlfn.IFS(
    FALSE, N("Check if X1 shading is ON"),
    $AU$286&lt;&gt;"x", NA(),
    FALSE, N("Check if case is 'LEFT' and x axis value less than z score"),
    AND($AF$305 = "LEFT", $AS309 &lt; IF($AJ$305="", 0, $AJ$305)), $AT309,
    FALSE, N("Check if case is 'RIGHT' and x axis value greater than z score"),
    AND($AF$305 = "RIGHT", $AS309 &gt; IF($AJ$305="", 0, $AJ$305)), $AT309,
    FALSE, N("Check if case is 'TWO' and both directions"),
    AND(
        $AF$305 = "TWO",
        OR($AS309 &lt; -ABS($AJ$305), $AS309 &gt; ABS($AJ$306))
    ), $AT309,
    FALSE, N("Default case: Return NA()"),
    TRUE, NA()
)</f>
        <v>4.5126018718354352E-2</v>
      </c>
      <c r="AV309" s="78" t="e" cm="1">
        <f t="array" ref="AV309">_xlfn.IFS(
    FALSE, N("Check if X1 shading is ON"),
    $AU$286&lt;&gt;"x", NA(),
    FALSE, N("Check if case is 'LEFT' and x axis value less than z score"),
    AND($AF$306 = "LEFT", $AS309 &lt; IF($AJ$306="", 0, $AJ$306)), $AT309,
    FALSE, N("Check if case is 'RIGHT' and x axis value greater than z score"),
    AND($AF$306 = "RIGHT", $AS309 &gt; IF($AJ$306="", 0, $AJ$306)), $AT309,
    FALSE, N("Default case: Return NA()"),
    TRUE, NA()
)</f>
        <v>#N/A</v>
      </c>
      <c r="AW309" s="78" t="e" cm="1">
        <f t="array" ref="AW309">_xlfn.IFS(
    FALSE, N("Check if X1 shading is ON"),
    $AW$286&lt;&gt;"x", NA(),
    FALSE, N("Check if case is 'LEFT' and x axis value less than z score"),
    AND($AF$309 = "LEFT", $AS309 &lt; IF($AJ$309="", 0, $AJ$309)), $AT309,
    FALSE, N("Check if case is 'RIGHT' and x axis value greater than z score"),
    AND($AF$309 = "RIGHT", $AS309 &gt; IF($AJ$309="", 0, $AJ$309)), $AT309,
    FALSE, N("Check if case is 'TWO' and both directions"),
    AND(
        $AF$309 = "TWO",
        OR($AS309 &lt; -ABS($AJ$309), $AS309 &gt; ABS($AJ$309))
    ), $AT309,
    FALSE, N("Default case: Return NA()"),
    TRUE, NA()
)</f>
        <v>#N/A</v>
      </c>
      <c r="AX309" s="30"/>
      <c r="AY309" s="66">
        <v>-1.1666666666666687</v>
      </c>
      <c r="AZ309" s="66">
        <v>8.6000000000000007E-2</v>
      </c>
      <c r="BA309" s="66">
        <f t="shared" si="130"/>
        <v>8.6000000000000007E-2</v>
      </c>
      <c r="BB309" s="66" t="str">
        <f t="shared" si="131"/>
        <v>x̅</v>
      </c>
      <c r="DA309" s="30"/>
      <c r="DB309" s="26"/>
      <c r="DC309" s="8"/>
      <c r="DD309" s="8"/>
      <c r="DE309" s="42" t="str" cm="1">
        <f t="array" ref="DE309">_xlfn.IFS(
    ISNUMBER(SEARCH("0", DE300)), 0,
    DE300="", 0,
    ISNUMBER(SEARCH("x", DE300)), "x",
    TRUE, "x"
)</f>
        <v>x</v>
      </c>
      <c r="DF309" s="42" t="str" cm="1">
        <f t="array" ref="DF309">_xlfn.IFS(
    ISNUMBER(SEARCH("0", DF300)), 0,
    DF300="", 0,
    ISNUMBER(SEARCH("x", DF300)), "x",
    TRUE, "x"
)</f>
        <v>x</v>
      </c>
      <c r="DG309" s="42" t="str" cm="1">
        <f t="array" ref="DG309">_xlfn.IFS(
    ISNUMBER(SEARCH("0", DG300)), 0,
    DG300="", 0,
    ISNUMBER(SEARCH("x", DG300)), "x",
    TRUE, "x"
)</f>
        <v>x</v>
      </c>
      <c r="DH309" s="42" t="str" cm="1">
        <f t="array" ref="DH309">_xlfn.IFS(
    ISNUMBER(SEARCH("0", DH300)), 0,
    DH300="", 0,
    ISNUMBER(SEARCH("x", DH300)), "x",
    TRUE, "x"
)</f>
        <v>x</v>
      </c>
      <c r="DI309" s="42" t="str" cm="1">
        <f t="array" ref="DI309">_xlfn.IFS(
    ISNUMBER(SEARCH("0", DI300)), 0,
    DI300="", 0,
    ISNUMBER(SEARCH("x", DI300)), "x",
    TRUE, "x"
)</f>
        <v>x</v>
      </c>
      <c r="DJ309" s="42" t="str" cm="1">
        <f t="array" ref="DJ309">_xlfn.IFS(
    ISNUMBER(SEARCH("0", DJ300)), 0,
    DJ300="", 0,
    ISNUMBER(SEARCH("x", DJ300)), "x",
    TRUE, "x"
)</f>
        <v>x</v>
      </c>
      <c r="DK309" s="30"/>
      <c r="DL309" s="8"/>
      <c r="DM309" s="74" t="str">
        <f>'SCORECHART (2)'!AR51</f>
        <v>x</v>
      </c>
      <c r="DN309" s="74" t="str">
        <f>'SCORECHART (2)'!AS51</f>
        <v>kudos!</v>
      </c>
      <c r="DO309" s="30"/>
      <c r="DP309" s="8"/>
      <c r="DQ309" s="8"/>
      <c r="DR309" s="38">
        <f t="shared" si="117"/>
        <v>-2.1666666666666696</v>
      </c>
      <c r="DS309" s="78">
        <f t="shared" si="115"/>
        <v>4.1664133658563668E-2</v>
      </c>
      <c r="DT309" s="78" cm="1">
        <f t="array" ref="DT309">_xlfn.IFS(
    FALSE, N("Check if X1 shading is ON"),
    $DT$287&lt;&gt;"x", NA(),
    FALSE, N("Check if case is 'LEFT' and x axis value less than z score"),
    AND($DE$306 = "LEFT", $DR309 &lt; IF($DI$306="", 0, $DI$306)), $DS309,
    FALSE, N("Check if case is 'RIGHT' and x axis value greater than z score"),
    AND($DE$306 = "RIGHT", $DR309 &gt; IF($DI$306="", 0, $DI$306)), $DS309,
    FALSE, N("Check if case is 'TWO' and both directions"),
    AND(
        $DE$306 = "TWO",
        OR($DR309 &lt; -ABS($DI$306), $DR309 &gt; ABS($DI$307))
    ), $DS309,
    FALSE, N("Default case: Return NA()"),
    TRUE, NA()
)</f>
        <v>4.1664133658563668E-2</v>
      </c>
      <c r="DU309" s="78" t="e" cm="1">
        <f t="array" ref="DU309">_xlfn.IFS(
    FALSE, N("Check if X1 shading is ON"),
    $DT$287&lt;&gt;"x", NA(),
    FALSE, N("Check if case is 'LEFT' and x axis value less than z score"),
    AND($DE$307 = "LEFT", $DR309 &lt; IF($DI$307="", 0, $DI$307)), $DS309,
    FALSE, N("Check if case is 'RIGHT' and x axis value greater than z score"),
    AND($DE$307 = "RIGHT", $DR309 &gt; IF($DI$307="", 0, $DI$307)), $DS309,
    FALSE, N("Default case: Return NA()"),
    TRUE, NA()
)</f>
        <v>#N/A</v>
      </c>
      <c r="DV309" s="78" t="e" cm="1">
        <f t="array" ref="DV309">_xlfn.IFS(
    FALSE, N("Check if X1 shading is ON"),
    $DV$287&lt;&gt;"x", NA(),
    FALSE, N("Check if case is 'LEFT' and x axis value less than z score"),
    AND($DE$310 = "LEFT", $DR309 &lt; IF($DI$310="", 0, $DI$310)), $DS309,
    FALSE, N("Check if case is 'RIGHT' and x axis value greater than z score"),
    AND($DE$310 = "RIGHT", $DR309 &gt; IF($DI$310="", 0, $DI$310)), $DS309,
    FALSE, N("Check if case is 'TWO' and both directions"),
    AND(
        $DE$310 = "TWO",
        OR($DR309 &lt; -ABS($DI$310), $DR309 &gt; ABS($DI$310))
    ), $DS309,
    FALSE, N("Default case: Return NA()"),
    TRUE, NA()
)</f>
        <v>#N/A</v>
      </c>
      <c r="DW309" s="30"/>
      <c r="DX309" s="66">
        <v>-1.3333333333333357</v>
      </c>
      <c r="DY309" s="66">
        <v>8.6000000000000007E-2</v>
      </c>
      <c r="DZ309" s="66">
        <f t="shared" si="132"/>
        <v>8.6000000000000007E-2</v>
      </c>
      <c r="EA309" s="66" t="str">
        <f t="shared" si="133"/>
        <v>x̅</v>
      </c>
    </row>
    <row r="310" spans="27:131" ht="16" x14ac:dyDescent="0.2">
      <c r="AA310"/>
      <c r="AB310" s="30"/>
      <c r="AC310" s="26"/>
      <c r="AD310" s="67"/>
      <c r="AE310" s="67"/>
      <c r="AF310" s="8"/>
      <c r="AG310" s="8"/>
      <c r="AH310" s="8"/>
      <c r="AI310" s="8"/>
      <c r="AJ310" s="8"/>
      <c r="AK310" s="8"/>
      <c r="AL310" s="30"/>
      <c r="AM310" s="8"/>
      <c r="AN310" s="8"/>
      <c r="AO310" s="30"/>
      <c r="AP310" s="30"/>
      <c r="AQ310" s="8"/>
      <c r="AR310" s="8"/>
      <c r="AS310" s="38">
        <f t="shared" si="114"/>
        <v>-2.0833333333333366</v>
      </c>
      <c r="AT310" s="78">
        <f t="shared" si="113"/>
        <v>4.882009825630447E-2</v>
      </c>
      <c r="AU310" s="78" cm="1">
        <f t="array" ref="AU310">_xlfn.IFS(
    FALSE, N("Check if X1 shading is ON"),
    $AU$286&lt;&gt;"x", NA(),
    FALSE, N("Check if case is 'LEFT' and x axis value less than z score"),
    AND($AF$305 = "LEFT", $AS310 &lt; IF($AJ$305="", 0, $AJ$305)), $AT310,
    FALSE, N("Check if case is 'RIGHT' and x axis value greater than z score"),
    AND($AF$305 = "RIGHT", $AS310 &gt; IF($AJ$305="", 0, $AJ$305)), $AT310,
    FALSE, N("Check if case is 'TWO' and both directions"),
    AND(
        $AF$305 = "TWO",
        OR($AS310 &lt; -ABS($AJ$305), $AS310 &gt; ABS($AJ$306))
    ), $AT310,
    FALSE, N("Default case: Return NA()"),
    TRUE, NA()
)</f>
        <v>4.882009825630447E-2</v>
      </c>
      <c r="AV310" s="78" t="e" cm="1">
        <f t="array" ref="AV310">_xlfn.IFS(
    FALSE, N("Check if X1 shading is ON"),
    $AU$286&lt;&gt;"x", NA(),
    FALSE, N("Check if case is 'LEFT' and x axis value less than z score"),
    AND($AF$306 = "LEFT", $AS310 &lt; IF($AJ$306="", 0, $AJ$306)), $AT310,
    FALSE, N("Check if case is 'RIGHT' and x axis value greater than z score"),
    AND($AF$306 = "RIGHT", $AS310 &gt; IF($AJ$306="", 0, $AJ$306)), $AT310,
    FALSE, N("Default case: Return NA()"),
    TRUE, NA()
)</f>
        <v>#N/A</v>
      </c>
      <c r="AW310" s="78" t="e" cm="1">
        <f t="array" ref="AW310">_xlfn.IFS(
    FALSE, N("Check if X1 shading is ON"),
    $AW$286&lt;&gt;"x", NA(),
    FALSE, N("Check if case is 'LEFT' and x axis value less than z score"),
    AND($AF$309 = "LEFT", $AS310 &lt; IF($AJ$309="", 0, $AJ$309)), $AT310,
    FALSE, N("Check if case is 'RIGHT' and x axis value greater than z score"),
    AND($AF$309 = "RIGHT", $AS310 &gt; IF($AJ$309="", 0, $AJ$309)), $AT310,
    FALSE, N("Check if case is 'TWO' and both directions"),
    AND(
        $AF$309 = "TWO",
        OR($AS310 &lt; -ABS($AJ$309), $AS310 &gt; ABS($AJ$309))
    ), $AT310,
    FALSE, N("Default case: Return NA()"),
    TRUE, NA()
)</f>
        <v>#N/A</v>
      </c>
      <c r="AX310" s="30"/>
      <c r="AY310" s="66">
        <v>-0.83333333333333526</v>
      </c>
      <c r="AZ310" s="66">
        <v>8.6000000000000007E-2</v>
      </c>
      <c r="BA310" s="66">
        <f t="shared" si="130"/>
        <v>8.6000000000000007E-2</v>
      </c>
      <c r="BB310" s="66" t="str">
        <f t="shared" si="131"/>
        <v>x̅</v>
      </c>
      <c r="DA310" s="30"/>
      <c r="DB310" s="32">
        <f>DB301</f>
        <v>30</v>
      </c>
      <c r="DC310" s="42" t="str">
        <f>IF(DC301=0,"",DC301)</f>
        <v>T x̅</v>
      </c>
      <c r="DD310" s="42" t="str">
        <f>IF(DD301=0,"",DD301)</f>
        <v>new sample x̅</v>
      </c>
      <c r="DE310" s="42" t="str" cm="1">
        <f t="array" ref="DE310">_xlfn.IFS(
    DE301=0, "",
    ISNUMBER(SEARCH("LEFT", DE301)), "LEFT",
    ISNUMBER(SEARCH("RIGHT", DE301)), "RIGHT",
    TRUE, DE301
)</f>
        <v>RIGHT</v>
      </c>
      <c r="DF310" s="46">
        <f>IF(DF301=0,"",DF301)</f>
        <v>80</v>
      </c>
      <c r="DG310" s="86">
        <f>IF(DG301=0,"",DG301)</f>
        <v>0.44824049374179142</v>
      </c>
      <c r="DH310" s="46">
        <f>IF(DH301=0,"",DH301)</f>
        <v>81.2</v>
      </c>
      <c r="DI310" s="47">
        <f>IF(DI301=0,"",DI301)</f>
        <v>2.6771342990070459</v>
      </c>
      <c r="DJ310" s="48">
        <f>IF(DJ301=0,"",DJ301)</f>
        <v>6.046112395887167E-3</v>
      </c>
      <c r="DK310" s="30"/>
      <c r="DL310" s="8"/>
      <c r="DM310" s="74">
        <f>'SCORECHART (2)'!AR52</f>
        <v>2</v>
      </c>
      <c r="DN310" s="74" t="str">
        <f>'SCORECHART (2)'!AS52</f>
        <v># decimals raw</v>
      </c>
      <c r="DO310" s="30"/>
      <c r="DP310" s="8"/>
      <c r="DQ310" s="8"/>
      <c r="DR310" s="38">
        <f t="shared" si="117"/>
        <v>-2.1250000000000031</v>
      </c>
      <c r="DS310" s="78">
        <f t="shared" si="115"/>
        <v>4.5126018718354352E-2</v>
      </c>
      <c r="DT310" s="78" cm="1">
        <f t="array" ref="DT310">_xlfn.IFS(
    FALSE, N("Check if X1 shading is ON"),
    $DT$287&lt;&gt;"x", NA(),
    FALSE, N("Check if case is 'LEFT' and x axis value less than z score"),
    AND($DE$306 = "LEFT", $DR310 &lt; IF($DI$306="", 0, $DI$306)), $DS310,
    FALSE, N("Check if case is 'RIGHT' and x axis value greater than z score"),
    AND($DE$306 = "RIGHT", $DR310 &gt; IF($DI$306="", 0, $DI$306)), $DS310,
    FALSE, N("Check if case is 'TWO' and both directions"),
    AND(
        $DE$306 = "TWO",
        OR($DR310 &lt; -ABS($DI$306), $DR310 &gt; ABS($DI$307))
    ), $DS310,
    FALSE, N("Default case: Return NA()"),
    TRUE, NA()
)</f>
        <v>4.5126018718354352E-2</v>
      </c>
      <c r="DU310" s="78" t="e" cm="1">
        <f t="array" ref="DU310">_xlfn.IFS(
    FALSE, N("Check if X1 shading is ON"),
    $DT$287&lt;&gt;"x", NA(),
    FALSE, N("Check if case is 'LEFT' and x axis value less than z score"),
    AND($DE$307 = "LEFT", $DR310 &lt; IF($DI$307="", 0, $DI$307)), $DS310,
    FALSE, N("Check if case is 'RIGHT' and x axis value greater than z score"),
    AND($DE$307 = "RIGHT", $DR310 &gt; IF($DI$307="", 0, $DI$307)), $DS310,
    FALSE, N("Default case: Return NA()"),
    TRUE, NA()
)</f>
        <v>#N/A</v>
      </c>
      <c r="DV310" s="78" t="e" cm="1">
        <f t="array" ref="DV310">_xlfn.IFS(
    FALSE, N("Check if X1 shading is ON"),
    $DV$287&lt;&gt;"x", NA(),
    FALSE, N("Check if case is 'LEFT' and x axis value less than z score"),
    AND($DE$310 = "LEFT", $DR310 &lt; IF($DI$310="", 0, $DI$310)), $DS310,
    FALSE, N("Check if case is 'RIGHT' and x axis value greater than z score"),
    AND($DE$310 = "RIGHT", $DR310 &gt; IF($DI$310="", 0, $DI$310)), $DS310,
    FALSE, N("Check if case is 'TWO' and both directions"),
    AND(
        $DE$310 = "TWO",
        OR($DR310 &lt; -ABS($DI$310), $DR310 &gt; ABS($DI$310))
    ), $DS310,
    FALSE, N("Default case: Return NA()"),
    TRUE, NA()
)</f>
        <v>#N/A</v>
      </c>
      <c r="DW310" s="30"/>
      <c r="DX310" s="66">
        <v>-1.1666666666666687</v>
      </c>
      <c r="DY310" s="66">
        <v>8.6000000000000007E-2</v>
      </c>
      <c r="DZ310" s="66">
        <f t="shared" si="132"/>
        <v>8.6000000000000007E-2</v>
      </c>
      <c r="EA310" s="66" t="str">
        <f t="shared" si="133"/>
        <v>x̅</v>
      </c>
    </row>
    <row r="311" spans="27:131" ht="16" x14ac:dyDescent="0.2">
      <c r="AA311"/>
      <c r="AB311" s="30"/>
      <c r="AC311" s="26"/>
      <c r="AD311" s="137"/>
      <c r="AE311" s="138" t="s">
        <v>142</v>
      </c>
      <c r="AF311" s="136" t="s">
        <v>108</v>
      </c>
      <c r="AG311" s="136"/>
      <c r="AH311" s="37"/>
      <c r="AI311" s="8"/>
      <c r="AJ311" s="38"/>
      <c r="AK311" s="39"/>
      <c r="AL311" s="30"/>
      <c r="AM311" s="8"/>
      <c r="AN311" s="8"/>
      <c r="AO311" s="30"/>
      <c r="AP311" s="30"/>
      <c r="AQ311" s="8"/>
      <c r="AR311" s="8"/>
      <c r="AS311" s="38">
        <f t="shared" si="114"/>
        <v>-2.0416666666666701</v>
      </c>
      <c r="AT311" s="78">
        <f t="shared" si="113"/>
        <v>5.2755589252384542E-2</v>
      </c>
      <c r="AU311" s="78" t="e" cm="1">
        <f t="array" ref="AU311">_xlfn.IFS(
    FALSE, N("Check if X1 shading is ON"),
    $AU$286&lt;&gt;"x", NA(),
    FALSE, N("Check if case is 'LEFT' and x axis value less than z score"),
    AND($AF$305 = "LEFT", $AS311 &lt; IF($AJ$305="", 0, $AJ$305)), $AT311,
    FALSE, N("Check if case is 'RIGHT' and x axis value greater than z score"),
    AND($AF$305 = "RIGHT", $AS311 &gt; IF($AJ$305="", 0, $AJ$305)), $AT311,
    FALSE, N("Check if case is 'TWO' and both directions"),
    AND(
        $AF$305 = "TWO",
        OR($AS311 &lt; -ABS($AJ$305), $AS311 &gt; ABS($AJ$306))
    ), $AT311,
    FALSE, N("Default case: Return NA()"),
    TRUE, NA()
)</f>
        <v>#N/A</v>
      </c>
      <c r="AV311" s="78" t="e" cm="1">
        <f t="array" ref="AV311">_xlfn.IFS(
    FALSE, N("Check if X1 shading is ON"),
    $AU$286&lt;&gt;"x", NA(),
    FALSE, N("Check if case is 'LEFT' and x axis value less than z score"),
    AND($AF$306 = "LEFT", $AS311 &lt; IF($AJ$306="", 0, $AJ$306)), $AT311,
    FALSE, N("Check if case is 'RIGHT' and x axis value greater than z score"),
    AND($AF$306 = "RIGHT", $AS311 &gt; IF($AJ$306="", 0, $AJ$306)), $AT311,
    FALSE, N("Default case: Return NA()"),
    TRUE, NA()
)</f>
        <v>#N/A</v>
      </c>
      <c r="AW311" s="78" t="e" cm="1">
        <f t="array" ref="AW311">_xlfn.IFS(
    FALSE, N("Check if X1 shading is ON"),
    $AW$286&lt;&gt;"x", NA(),
    FALSE, N("Check if case is 'LEFT' and x axis value less than z score"),
    AND($AF$309 = "LEFT", $AS311 &lt; IF($AJ$309="", 0, $AJ$309)), $AT311,
    FALSE, N("Check if case is 'RIGHT' and x axis value greater than z score"),
    AND($AF$309 = "RIGHT", $AS311 &gt; IF($AJ$309="", 0, $AJ$309)), $AT311,
    FALSE, N("Check if case is 'TWO' and both directions"),
    AND(
        $AF$309 = "TWO",
        OR($AS311 &lt; -ABS($AJ$309), $AS311 &gt; ABS($AJ$309))
    ), $AT311,
    FALSE, N("Default case: Return NA()"),
    TRUE, NA()
)</f>
        <v>#N/A</v>
      </c>
      <c r="AX311" s="30"/>
      <c r="AY311" s="66">
        <v>-0.66666666666666874</v>
      </c>
      <c r="AZ311" s="66">
        <v>8.6000000000000007E-2</v>
      </c>
      <c r="BA311" s="66">
        <f t="shared" si="130"/>
        <v>8.6000000000000007E-2</v>
      </c>
      <c r="BB311" s="66" t="str">
        <f t="shared" si="131"/>
        <v>x̅</v>
      </c>
      <c r="DA311" s="30"/>
      <c r="DB311" s="26"/>
      <c r="DC311" s="67"/>
      <c r="DD311" s="67"/>
      <c r="DE311" s="8"/>
      <c r="DF311" s="8"/>
      <c r="DG311" s="8"/>
      <c r="DH311" s="8"/>
      <c r="DI311" s="8"/>
      <c r="DJ311" s="8"/>
      <c r="DK311" s="30"/>
      <c r="DL311" s="8"/>
      <c r="DM311" s="8"/>
      <c r="DN311" s="30"/>
      <c r="DO311" s="30"/>
      <c r="DP311" s="8"/>
      <c r="DQ311" s="8"/>
      <c r="DR311" s="38">
        <f t="shared" si="117"/>
        <v>-2.0833333333333366</v>
      </c>
      <c r="DS311" s="78">
        <f t="shared" si="115"/>
        <v>4.882009825630447E-2</v>
      </c>
      <c r="DT311" s="78" cm="1">
        <f t="array" ref="DT311">_xlfn.IFS(
    FALSE, N("Check if X1 shading is ON"),
    $DT$287&lt;&gt;"x", NA(),
    FALSE, N("Check if case is 'LEFT' and x axis value less than z score"),
    AND($DE$306 = "LEFT", $DR311 &lt; IF($DI$306="", 0, $DI$306)), $DS311,
    FALSE, N("Check if case is 'RIGHT' and x axis value greater than z score"),
    AND($DE$306 = "RIGHT", $DR311 &gt; IF($DI$306="", 0, $DI$306)), $DS311,
    FALSE, N("Check if case is 'TWO' and both directions"),
    AND(
        $DE$306 = "TWO",
        OR($DR311 &lt; -ABS($DI$306), $DR311 &gt; ABS($DI$307))
    ), $DS311,
    FALSE, N("Default case: Return NA()"),
    TRUE, NA()
)</f>
        <v>4.882009825630447E-2</v>
      </c>
      <c r="DU311" s="78" t="e" cm="1">
        <f t="array" ref="DU311">_xlfn.IFS(
    FALSE, N("Check if X1 shading is ON"),
    $DT$287&lt;&gt;"x", NA(),
    FALSE, N("Check if case is 'LEFT' and x axis value less than z score"),
    AND($DE$307 = "LEFT", $DR311 &lt; IF($DI$307="", 0, $DI$307)), $DS311,
    FALSE, N("Check if case is 'RIGHT' and x axis value greater than z score"),
    AND($DE$307 = "RIGHT", $DR311 &gt; IF($DI$307="", 0, $DI$307)), $DS311,
    FALSE, N("Default case: Return NA()"),
    TRUE, NA()
)</f>
        <v>#N/A</v>
      </c>
      <c r="DV311" s="78" t="e" cm="1">
        <f t="array" ref="DV311">_xlfn.IFS(
    FALSE, N("Check if X1 shading is ON"),
    $DV$287&lt;&gt;"x", NA(),
    FALSE, N("Check if case is 'LEFT' and x axis value less than z score"),
    AND($DE$310 = "LEFT", $DR311 &lt; IF($DI$310="", 0, $DI$310)), $DS311,
    FALSE, N("Check if case is 'RIGHT' and x axis value greater than z score"),
    AND($DE$310 = "RIGHT", $DR311 &gt; IF($DI$310="", 0, $DI$310)), $DS311,
    FALSE, N("Check if case is 'TWO' and both directions"),
    AND(
        $DE$310 = "TWO",
        OR($DR311 &lt; -ABS($DI$310), $DR311 &gt; ABS($DI$310))
    ), $DS311,
    FALSE, N("Default case: Return NA()"),
    TRUE, NA()
)</f>
        <v>#N/A</v>
      </c>
      <c r="DW311" s="30"/>
      <c r="DX311" s="66">
        <v>-0.83333333333333526</v>
      </c>
      <c r="DY311" s="66">
        <v>8.6000000000000007E-2</v>
      </c>
      <c r="DZ311" s="66">
        <f t="shared" si="132"/>
        <v>8.6000000000000007E-2</v>
      </c>
      <c r="EA311" s="66" t="str">
        <f t="shared" si="133"/>
        <v>x̅</v>
      </c>
    </row>
    <row r="312" spans="27:131" ht="40" x14ac:dyDescent="0.2">
      <c r="AA312"/>
      <c r="AB312" s="30"/>
      <c r="AC312" s="64" t="s">
        <v>39</v>
      </c>
      <c r="AD312" s="26" t="str">
        <f>AK304</f>
        <v>P(x̅)</v>
      </c>
      <c r="AE312" s="139" t="s">
        <v>140</v>
      </c>
      <c r="AF312" s="140" t="s">
        <v>141</v>
      </c>
      <c r="AG312" s="8"/>
      <c r="AH312" s="8"/>
      <c r="AI312" s="118" t="s">
        <v>102</v>
      </c>
      <c r="AJ312" s="26" t="s">
        <v>1</v>
      </c>
      <c r="AK312" s="26" t="s">
        <v>2</v>
      </c>
      <c r="AL312" s="39" t="s">
        <v>8</v>
      </c>
      <c r="AM312" s="8"/>
      <c r="AN312" s="8"/>
      <c r="AO312" s="30"/>
      <c r="AP312" s="30"/>
      <c r="AQ312" s="8"/>
      <c r="AR312" s="8"/>
      <c r="AS312" s="38">
        <f t="shared" si="114"/>
        <v>-2.0000000000000036</v>
      </c>
      <c r="AT312" s="78">
        <f t="shared" si="113"/>
        <v>5.6941349953155425E-2</v>
      </c>
      <c r="AU312" s="78" t="e" cm="1">
        <f t="array" ref="AU312">_xlfn.IFS(
    FALSE, N("Check if X1 shading is ON"),
    $AU$286&lt;&gt;"x", NA(),
    FALSE, N("Check if case is 'LEFT' and x axis value less than z score"),
    AND($AF$305 = "LEFT", $AS312 &lt; IF($AJ$305="", 0, $AJ$305)), $AT312,
    FALSE, N("Check if case is 'RIGHT' and x axis value greater than z score"),
    AND($AF$305 = "RIGHT", $AS312 &gt; IF($AJ$305="", 0, $AJ$305)), $AT312,
    FALSE, N("Check if case is 'TWO' and both directions"),
    AND(
        $AF$305 = "TWO",
        OR($AS312 &lt; -ABS($AJ$305), $AS312 &gt; ABS($AJ$306))
    ), $AT312,
    FALSE, N("Default case: Return NA()"),
    TRUE, NA()
)</f>
        <v>#N/A</v>
      </c>
      <c r="AV312" s="78" t="e" cm="1">
        <f t="array" ref="AV312">_xlfn.IFS(
    FALSE, N("Check if X1 shading is ON"),
    $AU$286&lt;&gt;"x", NA(),
    FALSE, N("Check if case is 'LEFT' and x axis value less than z score"),
    AND($AF$306 = "LEFT", $AS312 &lt; IF($AJ$306="", 0, $AJ$306)), $AT312,
    FALSE, N("Check if case is 'RIGHT' and x axis value greater than z score"),
    AND($AF$306 = "RIGHT", $AS312 &gt; IF($AJ$306="", 0, $AJ$306)), $AT312,
    FALSE, N("Default case: Return NA()"),
    TRUE, NA()
)</f>
        <v>#N/A</v>
      </c>
      <c r="AW312" s="78" t="e" cm="1">
        <f t="array" ref="AW312">_xlfn.IFS(
    FALSE, N("Check if X1 shading is ON"),
    $AW$286&lt;&gt;"x", NA(),
    FALSE, N("Check if case is 'LEFT' and x axis value less than z score"),
    AND($AF$309 = "LEFT", $AS312 &lt; IF($AJ$309="", 0, $AJ$309)), $AT312,
    FALSE, N("Check if case is 'RIGHT' and x axis value greater than z score"),
    AND($AF$309 = "RIGHT", $AS312 &gt; IF($AJ$309="", 0, $AJ$309)), $AT312,
    FALSE, N("Check if case is 'TWO' and both directions"),
    AND(
        $AF$309 = "TWO",
        OR($AS312 &lt; -ABS($AJ$309), $AS312 &gt; ABS($AJ$309))
    ), $AT312,
    FALSE, N("Default case: Return NA()"),
    TRUE, NA()
)</f>
        <v>#N/A</v>
      </c>
      <c r="AX312" s="30"/>
      <c r="AY312" s="66">
        <v>-0.50000000000000222</v>
      </c>
      <c r="AZ312" s="66">
        <v>8.6000000000000007E-2</v>
      </c>
      <c r="BA312" s="66">
        <f t="shared" si="130"/>
        <v>8.6000000000000007E-2</v>
      </c>
      <c r="BB312" s="66" t="str">
        <f t="shared" si="131"/>
        <v>x̅</v>
      </c>
      <c r="DA312" s="30"/>
      <c r="DB312" s="26"/>
      <c r="DC312" s="137"/>
      <c r="DD312" s="138" t="s">
        <v>142</v>
      </c>
      <c r="DE312" s="136" t="s">
        <v>108</v>
      </c>
      <c r="DF312" s="136"/>
      <c r="DG312" s="37"/>
      <c r="DH312" s="8"/>
      <c r="DI312" s="38"/>
      <c r="DJ312" s="39"/>
      <c r="DK312" s="30"/>
      <c r="DL312" s="8"/>
      <c r="DM312" s="8"/>
      <c r="DN312" s="30"/>
      <c r="DO312" s="30"/>
      <c r="DP312" s="8"/>
      <c r="DQ312" s="8"/>
      <c r="DR312" s="38">
        <f t="shared" si="117"/>
        <v>-2.0416666666666701</v>
      </c>
      <c r="DS312" s="78">
        <f t="shared" si="115"/>
        <v>5.2755589252384542E-2</v>
      </c>
      <c r="DT312" s="78" t="e" cm="1">
        <f t="array" ref="DT312">_xlfn.IFS(
    FALSE, N("Check if X1 shading is ON"),
    $DT$287&lt;&gt;"x", NA(),
    FALSE, N("Check if case is 'LEFT' and x axis value less than z score"),
    AND($DE$306 = "LEFT", $DR312 &lt; IF($DI$306="", 0, $DI$306)), $DS312,
    FALSE, N("Check if case is 'RIGHT' and x axis value greater than z score"),
    AND($DE$306 = "RIGHT", $DR312 &gt; IF($DI$306="", 0, $DI$306)), $DS312,
    FALSE, N("Check if case is 'TWO' and both directions"),
    AND(
        $DE$306 = "TWO",
        OR($DR312 &lt; -ABS($DI$306), $DR312 &gt; ABS($DI$307))
    ), $DS312,
    FALSE, N("Default case: Return NA()"),
    TRUE, NA()
)</f>
        <v>#N/A</v>
      </c>
      <c r="DU312" s="78" t="e" cm="1">
        <f t="array" ref="DU312">_xlfn.IFS(
    FALSE, N("Check if X1 shading is ON"),
    $DT$287&lt;&gt;"x", NA(),
    FALSE, N("Check if case is 'LEFT' and x axis value less than z score"),
    AND($DE$307 = "LEFT", $DR312 &lt; IF($DI$307="", 0, $DI$307)), $DS312,
    FALSE, N("Check if case is 'RIGHT' and x axis value greater than z score"),
    AND($DE$307 = "RIGHT", $DR312 &gt; IF($DI$307="", 0, $DI$307)), $DS312,
    FALSE, N("Default case: Return NA()"),
    TRUE, NA()
)</f>
        <v>#N/A</v>
      </c>
      <c r="DV312" s="78" t="e" cm="1">
        <f t="array" ref="DV312">_xlfn.IFS(
    FALSE, N("Check if X1 shading is ON"),
    $DV$287&lt;&gt;"x", NA(),
    FALSE, N("Check if case is 'LEFT' and x axis value less than z score"),
    AND($DE$310 = "LEFT", $DR312 &lt; IF($DI$310="", 0, $DI$310)), $DS312,
    FALSE, N("Check if case is 'RIGHT' and x axis value greater than z score"),
    AND($DE$310 = "RIGHT", $DR312 &gt; IF($DI$310="", 0, $DI$310)), $DS312,
    FALSE, N("Check if case is 'TWO' and both directions"),
    AND(
        $DE$310 = "TWO",
        OR($DR312 &lt; -ABS($DI$310), $DR312 &gt; ABS($DI$310))
    ), $DS312,
    FALSE, N("Default case: Return NA()"),
    TRUE, NA()
)</f>
        <v>#N/A</v>
      </c>
      <c r="DW312" s="30"/>
      <c r="DX312" s="66">
        <v>-0.66666666666666874</v>
      </c>
      <c r="DY312" s="66">
        <v>8.6000000000000007E-2</v>
      </c>
      <c r="DZ312" s="66">
        <f t="shared" si="132"/>
        <v>8.6000000000000007E-2</v>
      </c>
      <c r="EA312" s="66" t="str">
        <f t="shared" si="133"/>
        <v>x̅</v>
      </c>
    </row>
    <row r="313" spans="27:131" ht="40" x14ac:dyDescent="0.2">
      <c r="AA313"/>
      <c r="AB313" s="30"/>
      <c r="AC313" s="26"/>
      <c r="AD313" s="26" t="str">
        <f>AC304</f>
        <v>n</v>
      </c>
      <c r="AE313" s="26">
        <f>AC305</f>
        <v>30</v>
      </c>
      <c r="AF313" s="30" t="str">
        <f>IF(
    AND(AD312 &lt;&gt; "P(x)", AE313 &lt;&gt; 0),
    " " &amp; AD313 &amp; "=" &amp; AE313,
    ""
)</f>
        <v xml:space="preserve"> n=30</v>
      </c>
      <c r="AG313" s="63" t="str">
        <f>IF(AK304="","",AD312 &amp; AF313 &amp;  AF314)</f>
        <v>P(x̅) n=30 α=5.0%</v>
      </c>
      <c r="AH313" s="8"/>
      <c r="AI313" s="66"/>
      <c r="AJ313" s="66">
        <v>0</v>
      </c>
      <c r="AK313" s="66">
        <v>0.09</v>
      </c>
      <c r="AL313" s="66" t="s">
        <v>103</v>
      </c>
      <c r="AM313" s="8"/>
      <c r="AN313" s="8"/>
      <c r="AO313" s="30"/>
      <c r="AP313" s="30"/>
      <c r="AQ313" s="8"/>
      <c r="AR313" s="8"/>
      <c r="AS313" s="38">
        <f t="shared" si="114"/>
        <v>-1.9583333333333368</v>
      </c>
      <c r="AT313" s="78">
        <f t="shared" si="113"/>
        <v>6.138577882035428E-2</v>
      </c>
      <c r="AU313" s="78" t="e" cm="1">
        <f t="array" ref="AU313">_xlfn.IFS(
    FALSE, N("Check if X1 shading is ON"),
    $AU$286&lt;&gt;"x", NA(),
    FALSE, N("Check if case is 'LEFT' and x axis value less than z score"),
    AND($AF$305 = "LEFT", $AS313 &lt; IF($AJ$305="", 0, $AJ$305)), $AT313,
    FALSE, N("Check if case is 'RIGHT' and x axis value greater than z score"),
    AND($AF$305 = "RIGHT", $AS313 &gt; IF($AJ$305="", 0, $AJ$305)), $AT313,
    FALSE, N("Check if case is 'TWO' and both directions"),
    AND(
        $AF$305 = "TWO",
        OR($AS313 &lt; -ABS($AJ$305), $AS313 &gt; ABS($AJ$306))
    ), $AT313,
    FALSE, N("Default case: Return NA()"),
    TRUE, NA()
)</f>
        <v>#N/A</v>
      </c>
      <c r="AV313" s="78" t="e" cm="1">
        <f t="array" ref="AV313">_xlfn.IFS(
    FALSE, N("Check if X1 shading is ON"),
    $AU$286&lt;&gt;"x", NA(),
    FALSE, N("Check if case is 'LEFT' and x axis value less than z score"),
    AND($AF$306 = "LEFT", $AS313 &lt; IF($AJ$306="", 0, $AJ$306)), $AT313,
    FALSE, N("Check if case is 'RIGHT' and x axis value greater than z score"),
    AND($AF$306 = "RIGHT", $AS313 &gt; IF($AJ$306="", 0, $AJ$306)), $AT313,
    FALSE, N("Default case: Return NA()"),
    TRUE, NA()
)</f>
        <v>#N/A</v>
      </c>
      <c r="AW313" s="78" t="e" cm="1">
        <f t="array" ref="AW313">_xlfn.IFS(
    FALSE, N("Check if X1 shading is ON"),
    $AW$286&lt;&gt;"x", NA(),
    FALSE, N("Check if case is 'LEFT' and x axis value less than z score"),
    AND($AF$309 = "LEFT", $AS313 &lt; IF($AJ$309="", 0, $AJ$309)), $AT313,
    FALSE, N("Check if case is 'RIGHT' and x axis value greater than z score"),
    AND($AF$309 = "RIGHT", $AS313 &gt; IF($AJ$309="", 0, $AJ$309)), $AT313,
    FALSE, N("Check if case is 'TWO' and both directions"),
    AND(
        $AF$309 = "TWO",
        OR($AS313 &lt; -ABS($AJ$309), $AS313 &gt; ABS($AJ$309))
    ), $AT313,
    FALSE, N("Default case: Return NA()"),
    TRUE, NA()
)</f>
        <v>#N/A</v>
      </c>
      <c r="AX313" s="30"/>
      <c r="AY313" s="66">
        <v>-0.33333333333333548</v>
      </c>
      <c r="AZ313" s="66">
        <v>8.6000000000000007E-2</v>
      </c>
      <c r="BA313" s="66">
        <f t="shared" si="130"/>
        <v>8.6000000000000007E-2</v>
      </c>
      <c r="BB313" s="66" t="str">
        <f t="shared" si="131"/>
        <v>x̅</v>
      </c>
      <c r="DA313" s="30"/>
      <c r="DB313" s="64" t="s">
        <v>39</v>
      </c>
      <c r="DC313" s="26" t="str">
        <f>DJ305</f>
        <v>P(x̅)</v>
      </c>
      <c r="DD313" s="139" t="s">
        <v>140</v>
      </c>
      <c r="DE313" s="140" t="s">
        <v>141</v>
      </c>
      <c r="DF313" s="8"/>
      <c r="DG313" s="8"/>
      <c r="DH313" s="118" t="s">
        <v>102</v>
      </c>
      <c r="DI313" s="26" t="s">
        <v>1</v>
      </c>
      <c r="DJ313" s="26" t="s">
        <v>2</v>
      </c>
      <c r="DK313" s="39" t="s">
        <v>8</v>
      </c>
      <c r="DL313" s="8"/>
      <c r="DM313" s="8"/>
      <c r="DN313" s="30"/>
      <c r="DO313" s="30"/>
      <c r="DP313" s="8"/>
      <c r="DQ313" s="8"/>
      <c r="DR313" s="38">
        <f t="shared" si="117"/>
        <v>-2.0000000000000036</v>
      </c>
      <c r="DS313" s="78">
        <f t="shared" si="115"/>
        <v>5.6941349953155425E-2</v>
      </c>
      <c r="DT313" s="78" t="e" cm="1">
        <f t="array" ref="DT313">_xlfn.IFS(
    FALSE, N("Check if X1 shading is ON"),
    $DT$287&lt;&gt;"x", NA(),
    FALSE, N("Check if case is 'LEFT' and x axis value less than z score"),
    AND($DE$306 = "LEFT", $DR313 &lt; IF($DI$306="", 0, $DI$306)), $DS313,
    FALSE, N("Check if case is 'RIGHT' and x axis value greater than z score"),
    AND($DE$306 = "RIGHT", $DR313 &gt; IF($DI$306="", 0, $DI$306)), $DS313,
    FALSE, N("Check if case is 'TWO' and both directions"),
    AND(
        $DE$306 = "TWO",
        OR($DR313 &lt; -ABS($DI$306), $DR313 &gt; ABS($DI$307))
    ), $DS313,
    FALSE, N("Default case: Return NA()"),
    TRUE, NA()
)</f>
        <v>#N/A</v>
      </c>
      <c r="DU313" s="78" t="e" cm="1">
        <f t="array" ref="DU313">_xlfn.IFS(
    FALSE, N("Check if X1 shading is ON"),
    $DT$287&lt;&gt;"x", NA(),
    FALSE, N("Check if case is 'LEFT' and x axis value less than z score"),
    AND($DE$307 = "LEFT", $DR313 &lt; IF($DI$307="", 0, $DI$307)), $DS313,
    FALSE, N("Check if case is 'RIGHT' and x axis value greater than z score"),
    AND($DE$307 = "RIGHT", $DR313 &gt; IF($DI$307="", 0, $DI$307)), $DS313,
    FALSE, N("Default case: Return NA()"),
    TRUE, NA()
)</f>
        <v>#N/A</v>
      </c>
      <c r="DV313" s="78" t="e" cm="1">
        <f t="array" ref="DV313">_xlfn.IFS(
    FALSE, N("Check if X1 shading is ON"),
    $DV$287&lt;&gt;"x", NA(),
    FALSE, N("Check if case is 'LEFT' and x axis value less than z score"),
    AND($DE$310 = "LEFT", $DR313 &lt; IF($DI$310="", 0, $DI$310)), $DS313,
    FALSE, N("Check if case is 'RIGHT' and x axis value greater than z score"),
    AND($DE$310 = "RIGHT", $DR313 &gt; IF($DI$310="", 0, $DI$310)), $DS313,
    FALSE, N("Check if case is 'TWO' and both directions"),
    AND(
        $DE$310 = "TWO",
        OR($DR313 &lt; -ABS($DI$310), $DR313 &gt; ABS($DI$310))
    ), $DS313,
    FALSE, N("Default case: Return NA()"),
    TRUE, NA()
)</f>
        <v>#N/A</v>
      </c>
      <c r="DW313" s="30"/>
      <c r="DX313" s="66">
        <v>-0.50000000000000222</v>
      </c>
      <c r="DY313" s="66">
        <v>8.6000000000000007E-2</v>
      </c>
      <c r="DZ313" s="66">
        <f t="shared" si="132"/>
        <v>8.6000000000000007E-2</v>
      </c>
      <c r="EA313" s="66" t="str">
        <f t="shared" si="133"/>
        <v>x̅</v>
      </c>
    </row>
    <row r="314" spans="27:131" ht="16" x14ac:dyDescent="0.2">
      <c r="AA314"/>
      <c r="AB314" s="30"/>
      <c r="AC314" s="30"/>
      <c r="AD314" s="26" t="s">
        <v>33</v>
      </c>
      <c r="AE314" s="65">
        <f>IFERROR(AK305+AK306,0)</f>
        <v>0.05</v>
      </c>
      <c r="AF314" s="30" t="str">
        <f>IF(
    AND(AD312 &lt;&gt; "P(x)", AE314 &lt;&gt; 0),
    " " &amp; AD314 &amp; "=" &amp; TEXT(AE314, "#,##0.0%"),
    ""
)</f>
        <v xml:space="preserve"> α=5.0%</v>
      </c>
      <c r="AG314" s="30"/>
      <c r="AH314" s="8"/>
      <c r="AI314" s="8"/>
      <c r="AJ314" s="8"/>
      <c r="AK314" s="66"/>
      <c r="AL314" s="8"/>
      <c r="AM314" s="8"/>
      <c r="AN314" s="8"/>
      <c r="AO314" s="8"/>
      <c r="AP314" s="30"/>
      <c r="AQ314" s="8"/>
      <c r="AR314" s="8"/>
      <c r="AS314" s="38">
        <f t="shared" si="114"/>
        <v>-1.9166666666666701</v>
      </c>
      <c r="AT314" s="78">
        <f t="shared" si="113"/>
        <v>6.6096706874345768E-2</v>
      </c>
      <c r="AU314" s="78" t="e" cm="1">
        <f t="array" ref="AU314">_xlfn.IFS(
    FALSE, N("Check if X1 shading is ON"),
    $AU$286&lt;&gt;"x", NA(),
    FALSE, N("Check if case is 'LEFT' and x axis value less than z score"),
    AND($AF$305 = "LEFT", $AS314 &lt; IF($AJ$305="", 0, $AJ$305)), $AT314,
    FALSE, N("Check if case is 'RIGHT' and x axis value greater than z score"),
    AND($AF$305 = "RIGHT", $AS314 &gt; IF($AJ$305="", 0, $AJ$305)), $AT314,
    FALSE, N("Check if case is 'TWO' and both directions"),
    AND(
        $AF$305 = "TWO",
        OR($AS314 &lt; -ABS($AJ$305), $AS314 &gt; ABS($AJ$306))
    ), $AT314,
    FALSE, N("Default case: Return NA()"),
    TRUE, NA()
)</f>
        <v>#N/A</v>
      </c>
      <c r="AV314" s="78" t="e" cm="1">
        <f t="array" ref="AV314">_xlfn.IFS(
    FALSE, N("Check if X1 shading is ON"),
    $AU$286&lt;&gt;"x", NA(),
    FALSE, N("Check if case is 'LEFT' and x axis value less than z score"),
    AND($AF$306 = "LEFT", $AS314 &lt; IF($AJ$306="", 0, $AJ$306)), $AT314,
    FALSE, N("Check if case is 'RIGHT' and x axis value greater than z score"),
    AND($AF$306 = "RIGHT", $AS314 &gt; IF($AJ$306="", 0, $AJ$306)), $AT314,
    FALSE, N("Default case: Return NA()"),
    TRUE, NA()
)</f>
        <v>#N/A</v>
      </c>
      <c r="AW314" s="78" t="e" cm="1">
        <f t="array" ref="AW314">_xlfn.IFS(
    FALSE, N("Check if X1 shading is ON"),
    $AW$286&lt;&gt;"x", NA(),
    FALSE, N("Check if case is 'LEFT' and x axis value less than z score"),
    AND($AF$309 = "LEFT", $AS314 &lt; IF($AJ$309="", 0, $AJ$309)), $AT314,
    FALSE, N("Check if case is 'RIGHT' and x axis value greater than z score"),
    AND($AF$309 = "RIGHT", $AS314 &gt; IF($AJ$309="", 0, $AJ$309)), $AT314,
    FALSE, N("Check if case is 'TWO' and both directions"),
    AND(
        $AF$309 = "TWO",
        OR($AS314 &lt; -ABS($AJ$309), $AS314 &gt; ABS($AJ$309))
    ), $AT314,
    FALSE, N("Default case: Return NA()"),
    TRUE, NA()
)</f>
        <v>#N/A</v>
      </c>
      <c r="AX314" s="30"/>
      <c r="AY314" s="66">
        <v>-0.16666666666666879</v>
      </c>
      <c r="AZ314" s="66">
        <v>8.6000000000000007E-2</v>
      </c>
      <c r="BA314" s="66">
        <f t="shared" si="130"/>
        <v>8.6000000000000007E-2</v>
      </c>
      <c r="BB314" s="66" t="str">
        <f t="shared" si="131"/>
        <v>x̅</v>
      </c>
      <c r="DA314" s="30"/>
      <c r="DB314" s="26"/>
      <c r="DC314" s="26" t="str">
        <f>DB305</f>
        <v>n</v>
      </c>
      <c r="DD314" s="26">
        <f>DB306</f>
        <v>30</v>
      </c>
      <c r="DE314" s="30" t="str">
        <f>IF(
    AND(DC313 &lt;&gt; "P(x)", DD314 &lt;&gt; 0),
    " " &amp; DC314 &amp; "=" &amp; DD314,
    ""
)</f>
        <v xml:space="preserve"> n=30</v>
      </c>
      <c r="DF314" s="63" t="str">
        <f>IF(DJ305="","",DC313 &amp; DE314 &amp;  DE315)</f>
        <v>P(x̅) n=30 α=5.0%</v>
      </c>
      <c r="DG314" s="8"/>
      <c r="DH314" s="66"/>
      <c r="DI314" s="66">
        <v>0</v>
      </c>
      <c r="DJ314" s="66">
        <v>0.09</v>
      </c>
      <c r="DK314" s="66" t="s">
        <v>103</v>
      </c>
      <c r="DL314" s="8"/>
      <c r="DM314" s="8"/>
      <c r="DN314" s="30"/>
      <c r="DO314" s="30"/>
      <c r="DP314" s="8"/>
      <c r="DQ314" s="8"/>
      <c r="DR314" s="38">
        <f t="shared" si="117"/>
        <v>-1.9583333333333368</v>
      </c>
      <c r="DS314" s="78">
        <f t="shared" si="115"/>
        <v>6.138577882035428E-2</v>
      </c>
      <c r="DT314" s="78" t="e" cm="1">
        <f t="array" ref="DT314">_xlfn.IFS(
    FALSE, N("Check if X1 shading is ON"),
    $DT$287&lt;&gt;"x", NA(),
    FALSE, N("Check if case is 'LEFT' and x axis value less than z score"),
    AND($DE$306 = "LEFT", $DR314 &lt; IF($DI$306="", 0, $DI$306)), $DS314,
    FALSE, N("Check if case is 'RIGHT' and x axis value greater than z score"),
    AND($DE$306 = "RIGHT", $DR314 &gt; IF($DI$306="", 0, $DI$306)), $DS314,
    FALSE, N("Check if case is 'TWO' and both directions"),
    AND(
        $DE$306 = "TWO",
        OR($DR314 &lt; -ABS($DI$306), $DR314 &gt; ABS($DI$307))
    ), $DS314,
    FALSE, N("Default case: Return NA()"),
    TRUE, NA()
)</f>
        <v>#N/A</v>
      </c>
      <c r="DU314" s="78" t="e" cm="1">
        <f t="array" ref="DU314">_xlfn.IFS(
    FALSE, N("Check if X1 shading is ON"),
    $DT$287&lt;&gt;"x", NA(),
    FALSE, N("Check if case is 'LEFT' and x axis value less than z score"),
    AND($DE$307 = "LEFT", $DR314 &lt; IF($DI$307="", 0, $DI$307)), $DS314,
    FALSE, N("Check if case is 'RIGHT' and x axis value greater than z score"),
    AND($DE$307 = "RIGHT", $DR314 &gt; IF($DI$307="", 0, $DI$307)), $DS314,
    FALSE, N("Default case: Return NA()"),
    TRUE, NA()
)</f>
        <v>#N/A</v>
      </c>
      <c r="DV314" s="78" t="e" cm="1">
        <f t="array" ref="DV314">_xlfn.IFS(
    FALSE, N("Check if X1 shading is ON"),
    $DV$287&lt;&gt;"x", NA(),
    FALSE, N("Check if case is 'LEFT' and x axis value less than z score"),
    AND($DE$310 = "LEFT", $DR314 &lt; IF($DI$310="", 0, $DI$310)), $DS314,
    FALSE, N("Check if case is 'RIGHT' and x axis value greater than z score"),
    AND($DE$310 = "RIGHT", $DR314 &gt; IF($DI$310="", 0, $DI$310)), $DS314,
    FALSE, N("Check if case is 'TWO' and both directions"),
    AND(
        $DE$310 = "TWO",
        OR($DR314 &lt; -ABS($DI$310), $DR314 &gt; ABS($DI$310))
    ), $DS314,
    FALSE, N("Default case: Return NA()"),
    TRUE, NA()
)</f>
        <v>#N/A</v>
      </c>
      <c r="DW314" s="30"/>
      <c r="DX314" s="66">
        <v>-0.33333333333333548</v>
      </c>
      <c r="DY314" s="66">
        <v>8.6000000000000007E-2</v>
      </c>
      <c r="DZ314" s="66">
        <f t="shared" si="132"/>
        <v>8.6000000000000007E-2</v>
      </c>
      <c r="EA314" s="66" t="str">
        <f t="shared" si="133"/>
        <v>x̅</v>
      </c>
    </row>
    <row r="315" spans="27:131" ht="16" x14ac:dyDescent="0.2">
      <c r="AA315"/>
      <c r="AB315" s="30"/>
      <c r="AC315" s="8"/>
      <c r="AD315" s="8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30"/>
      <c r="AQ315" s="8"/>
      <c r="AR315" s="8"/>
      <c r="AS315" s="38">
        <f t="shared" si="114"/>
        <v>-1.8750000000000033</v>
      </c>
      <c r="AT315" s="78">
        <f t="shared" si="113"/>
        <v>7.1081283937810977E-2</v>
      </c>
      <c r="AU315" s="78" t="e" cm="1">
        <f t="array" ref="AU315">_xlfn.IFS(
    FALSE, N("Check if X1 shading is ON"),
    $AU$286&lt;&gt;"x", NA(),
    FALSE, N("Check if case is 'LEFT' and x axis value less than z score"),
    AND($AF$305 = "LEFT", $AS315 &lt; IF($AJ$305="", 0, $AJ$305)), $AT315,
    FALSE, N("Check if case is 'RIGHT' and x axis value greater than z score"),
    AND($AF$305 = "RIGHT", $AS315 &gt; IF($AJ$305="", 0, $AJ$305)), $AT315,
    FALSE, N("Check if case is 'TWO' and both directions"),
    AND(
        $AF$305 = "TWO",
        OR($AS315 &lt; -ABS($AJ$305), $AS315 &gt; ABS($AJ$306))
    ), $AT315,
    FALSE, N("Default case: Return NA()"),
    TRUE, NA()
)</f>
        <v>#N/A</v>
      </c>
      <c r="AV315" s="78" t="e" cm="1">
        <f t="array" ref="AV315">_xlfn.IFS(
    FALSE, N("Check if X1 shading is ON"),
    $AU$286&lt;&gt;"x", NA(),
    FALSE, N("Check if case is 'LEFT' and x axis value less than z score"),
    AND($AF$306 = "LEFT", $AS315 &lt; IF($AJ$306="", 0, $AJ$306)), $AT315,
    FALSE, N("Check if case is 'RIGHT' and x axis value greater than z score"),
    AND($AF$306 = "RIGHT", $AS315 &gt; IF($AJ$306="", 0, $AJ$306)), $AT315,
    FALSE, N("Default case: Return NA()"),
    TRUE, NA()
)</f>
        <v>#N/A</v>
      </c>
      <c r="AW315" s="78" t="e" cm="1">
        <f t="array" ref="AW315">_xlfn.IFS(
    FALSE, N("Check if X1 shading is ON"),
    $AW$286&lt;&gt;"x", NA(),
    FALSE, N("Check if case is 'LEFT' and x axis value less than z score"),
    AND($AF$309 = "LEFT", $AS315 &lt; IF($AJ$309="", 0, $AJ$309)), $AT315,
    FALSE, N("Check if case is 'RIGHT' and x axis value greater than z score"),
    AND($AF$309 = "RIGHT", $AS315 &gt; IF($AJ$309="", 0, $AJ$309)), $AT315,
    FALSE, N("Check if case is 'TWO' and both directions"),
    AND(
        $AF$309 = "TWO",
        OR($AS315 &lt; -ABS($AJ$309), $AS315 &gt; ABS($AJ$309))
    ), $AT315,
    FALSE, N("Default case: Return NA()"),
    TRUE, NA()
)</f>
        <v>#N/A</v>
      </c>
      <c r="AX315" s="30"/>
      <c r="AY315" s="66">
        <v>0.16666666666666449</v>
      </c>
      <c r="AZ315" s="66">
        <v>8.6000000000000007E-2</v>
      </c>
      <c r="BA315" s="66">
        <f t="shared" si="130"/>
        <v>8.6000000000000007E-2</v>
      </c>
      <c r="BB315" s="66" t="str">
        <f t="shared" si="131"/>
        <v>x̅</v>
      </c>
      <c r="DA315" s="30"/>
      <c r="DB315" s="30"/>
      <c r="DC315" s="26" t="s">
        <v>33</v>
      </c>
      <c r="DD315" s="65">
        <f>IFERROR(DJ306+DJ307,0)</f>
        <v>0.05</v>
      </c>
      <c r="DE315" s="30" t="str">
        <f>IF(
    AND(DC313 &lt;&gt; "P(x)", DD315 &lt;&gt; 0),
    " " &amp; DC315 &amp; "=" &amp; TEXT(DD315, "#,##0.0%"),
    ""
)</f>
        <v xml:space="preserve"> α=5.0%</v>
      </c>
      <c r="DF315" s="30"/>
      <c r="DG315" s="8"/>
      <c r="DH315" s="8"/>
      <c r="DI315" s="8"/>
      <c r="DJ315" s="66"/>
      <c r="DK315" s="8"/>
      <c r="DL315" s="8"/>
      <c r="DM315" s="8"/>
      <c r="DN315" s="8"/>
      <c r="DO315" s="30"/>
      <c r="DP315" s="8"/>
      <c r="DQ315" s="8"/>
      <c r="DR315" s="38">
        <f t="shared" si="117"/>
        <v>-1.9166666666666701</v>
      </c>
      <c r="DS315" s="78">
        <f t="shared" si="115"/>
        <v>6.6096706874345768E-2</v>
      </c>
      <c r="DT315" s="78" t="e" cm="1">
        <f t="array" ref="DT315">_xlfn.IFS(
    FALSE, N("Check if X1 shading is ON"),
    $DT$287&lt;&gt;"x", NA(),
    FALSE, N("Check if case is 'LEFT' and x axis value less than z score"),
    AND($DE$306 = "LEFT", $DR315 &lt; IF($DI$306="", 0, $DI$306)), $DS315,
    FALSE, N("Check if case is 'RIGHT' and x axis value greater than z score"),
    AND($DE$306 = "RIGHT", $DR315 &gt; IF($DI$306="", 0, $DI$306)), $DS315,
    FALSE, N("Check if case is 'TWO' and both directions"),
    AND(
        $DE$306 = "TWO",
        OR($DR315 &lt; -ABS($DI$306), $DR315 &gt; ABS($DI$307))
    ), $DS315,
    FALSE, N("Default case: Return NA()"),
    TRUE, NA()
)</f>
        <v>#N/A</v>
      </c>
      <c r="DU315" s="78" t="e" cm="1">
        <f t="array" ref="DU315">_xlfn.IFS(
    FALSE, N("Check if X1 shading is ON"),
    $DT$287&lt;&gt;"x", NA(),
    FALSE, N("Check if case is 'LEFT' and x axis value less than z score"),
    AND($DE$307 = "LEFT", $DR315 &lt; IF($DI$307="", 0, $DI$307)), $DS315,
    FALSE, N("Check if case is 'RIGHT' and x axis value greater than z score"),
    AND($DE$307 = "RIGHT", $DR315 &gt; IF($DI$307="", 0, $DI$307)), $DS315,
    FALSE, N("Default case: Return NA()"),
    TRUE, NA()
)</f>
        <v>#N/A</v>
      </c>
      <c r="DV315" s="78" t="e" cm="1">
        <f t="array" ref="DV315">_xlfn.IFS(
    FALSE, N("Check if X1 shading is ON"),
    $DV$287&lt;&gt;"x", NA(),
    FALSE, N("Check if case is 'LEFT' and x axis value less than z score"),
    AND($DE$310 = "LEFT", $DR315 &lt; IF($DI$310="", 0, $DI$310)), $DS315,
    FALSE, N("Check if case is 'RIGHT' and x axis value greater than z score"),
    AND($DE$310 = "RIGHT", $DR315 &gt; IF($DI$310="", 0, $DI$310)), $DS315,
    FALSE, N("Check if case is 'TWO' and both directions"),
    AND(
        $DE$310 = "TWO",
        OR($DR315 &lt; -ABS($DI$310), $DR315 &gt; ABS($DI$310))
    ), $DS315,
    FALSE, N("Default case: Return NA()"),
    TRUE, NA()
)</f>
        <v>#N/A</v>
      </c>
      <c r="DW315" s="30"/>
      <c r="DX315" s="66">
        <v>-0.16666666666666879</v>
      </c>
      <c r="DY315" s="66">
        <v>8.6000000000000007E-2</v>
      </c>
      <c r="DZ315" s="66">
        <f t="shared" si="132"/>
        <v>8.6000000000000007E-2</v>
      </c>
      <c r="EA315" s="66" t="str">
        <f t="shared" si="133"/>
        <v>x̅</v>
      </c>
    </row>
    <row r="316" spans="27:131" ht="16" x14ac:dyDescent="0.2">
      <c r="AA316"/>
      <c r="AB316" s="30"/>
      <c r="AC316" s="8"/>
      <c r="AD316" s="8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30"/>
      <c r="AQ316" s="8"/>
      <c r="AR316" s="8"/>
      <c r="AS316" s="38">
        <f t="shared" si="114"/>
        <v>-1.8333333333333366</v>
      </c>
      <c r="AT316" s="78">
        <f t="shared" si="113"/>
        <v>7.6345859429668483E-2</v>
      </c>
      <c r="AU316" s="78" t="e" cm="1">
        <f t="array" ref="AU316">_xlfn.IFS(
    FALSE, N("Check if X1 shading is ON"),
    $AU$286&lt;&gt;"x", NA(),
    FALSE, N("Check if case is 'LEFT' and x axis value less than z score"),
    AND($AF$305 = "LEFT", $AS316 &lt; IF($AJ$305="", 0, $AJ$305)), $AT316,
    FALSE, N("Check if case is 'RIGHT' and x axis value greater than z score"),
    AND($AF$305 = "RIGHT", $AS316 &gt; IF($AJ$305="", 0, $AJ$305)), $AT316,
    FALSE, N("Check if case is 'TWO' and both directions"),
    AND(
        $AF$305 = "TWO",
        OR($AS316 &lt; -ABS($AJ$305), $AS316 &gt; ABS($AJ$306))
    ), $AT316,
    FALSE, N("Default case: Return NA()"),
    TRUE, NA()
)</f>
        <v>#N/A</v>
      </c>
      <c r="AV316" s="78" t="e" cm="1">
        <f t="array" ref="AV316">_xlfn.IFS(
    FALSE, N("Check if X1 shading is ON"),
    $AU$286&lt;&gt;"x", NA(),
    FALSE, N("Check if case is 'LEFT' and x axis value less than z score"),
    AND($AF$306 = "LEFT", $AS316 &lt; IF($AJ$306="", 0, $AJ$306)), $AT316,
    FALSE, N("Check if case is 'RIGHT' and x axis value greater than z score"),
    AND($AF$306 = "RIGHT", $AS316 &gt; IF($AJ$306="", 0, $AJ$306)), $AT316,
    FALSE, N("Default case: Return NA()"),
    TRUE, NA()
)</f>
        <v>#N/A</v>
      </c>
      <c r="AW316" s="78" t="e" cm="1">
        <f t="array" ref="AW316">_xlfn.IFS(
    FALSE, N("Check if X1 shading is ON"),
    $AW$286&lt;&gt;"x", NA(),
    FALSE, N("Check if case is 'LEFT' and x axis value less than z score"),
    AND($AF$309 = "LEFT", $AS316 &lt; IF($AJ$309="", 0, $AJ$309)), $AT316,
    FALSE, N("Check if case is 'RIGHT' and x axis value greater than z score"),
    AND($AF$309 = "RIGHT", $AS316 &gt; IF($AJ$309="", 0, $AJ$309)), $AT316,
    FALSE, N("Check if case is 'TWO' and both directions"),
    AND(
        $AF$309 = "TWO",
        OR($AS316 &lt; -ABS($AJ$309), $AS316 &gt; ABS($AJ$309))
    ), $AT316,
    FALSE, N("Default case: Return NA()"),
    TRUE, NA()
)</f>
        <v>#N/A</v>
      </c>
      <c r="AX316" s="30"/>
      <c r="AY316" s="66">
        <v>0.33333333333333115</v>
      </c>
      <c r="AZ316" s="66">
        <v>8.6000000000000007E-2</v>
      </c>
      <c r="BA316" s="66">
        <f t="shared" si="130"/>
        <v>8.6000000000000007E-2</v>
      </c>
      <c r="BB316" s="66" t="str">
        <f t="shared" si="131"/>
        <v>x̅</v>
      </c>
      <c r="DA316" s="30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30"/>
      <c r="DP316" s="8"/>
      <c r="DQ316" s="8"/>
      <c r="DR316" s="38">
        <f t="shared" si="117"/>
        <v>-1.8750000000000033</v>
      </c>
      <c r="DS316" s="78">
        <f t="shared" si="115"/>
        <v>7.1081283937810977E-2</v>
      </c>
      <c r="DT316" s="78" t="e" cm="1">
        <f t="array" ref="DT316">_xlfn.IFS(
    FALSE, N("Check if X1 shading is ON"),
    $DT$287&lt;&gt;"x", NA(),
    FALSE, N("Check if case is 'LEFT' and x axis value less than z score"),
    AND($DE$306 = "LEFT", $DR316 &lt; IF($DI$306="", 0, $DI$306)), $DS316,
    FALSE, N("Check if case is 'RIGHT' and x axis value greater than z score"),
    AND($DE$306 = "RIGHT", $DR316 &gt; IF($DI$306="", 0, $DI$306)), $DS316,
    FALSE, N("Check if case is 'TWO' and both directions"),
    AND(
        $DE$306 = "TWO",
        OR($DR316 &lt; -ABS($DI$306), $DR316 &gt; ABS($DI$307))
    ), $DS316,
    FALSE, N("Default case: Return NA()"),
    TRUE, NA()
)</f>
        <v>#N/A</v>
      </c>
      <c r="DU316" s="78" t="e" cm="1">
        <f t="array" ref="DU316">_xlfn.IFS(
    FALSE, N("Check if X1 shading is ON"),
    $DT$287&lt;&gt;"x", NA(),
    FALSE, N("Check if case is 'LEFT' and x axis value less than z score"),
    AND($DE$307 = "LEFT", $DR316 &lt; IF($DI$307="", 0, $DI$307)), $DS316,
    FALSE, N("Check if case is 'RIGHT' and x axis value greater than z score"),
    AND($DE$307 = "RIGHT", $DR316 &gt; IF($DI$307="", 0, $DI$307)), $DS316,
    FALSE, N("Default case: Return NA()"),
    TRUE, NA()
)</f>
        <v>#N/A</v>
      </c>
      <c r="DV316" s="78" t="e" cm="1">
        <f t="array" ref="DV316">_xlfn.IFS(
    FALSE, N("Check if X1 shading is ON"),
    $DV$287&lt;&gt;"x", NA(),
    FALSE, N("Check if case is 'LEFT' and x axis value less than z score"),
    AND($DE$310 = "LEFT", $DR316 &lt; IF($DI$310="", 0, $DI$310)), $DS316,
    FALSE, N("Check if case is 'RIGHT' and x axis value greater than z score"),
    AND($DE$310 = "RIGHT", $DR316 &gt; IF($DI$310="", 0, $DI$310)), $DS316,
    FALSE, N("Check if case is 'TWO' and both directions"),
    AND(
        $DE$310 = "TWO",
        OR($DR316 &lt; -ABS($DI$310), $DR316 &gt; ABS($DI$310))
    ), $DS316,
    FALSE, N("Default case: Return NA()"),
    TRUE, NA()
)</f>
        <v>#N/A</v>
      </c>
      <c r="DW316" s="30"/>
      <c r="DX316" s="66">
        <v>0.16666666666666449</v>
      </c>
      <c r="DY316" s="66">
        <v>8.6000000000000007E-2</v>
      </c>
      <c r="DZ316" s="66">
        <f t="shared" si="132"/>
        <v>8.6000000000000007E-2</v>
      </c>
      <c r="EA316" s="66" t="str">
        <f t="shared" si="133"/>
        <v>x̅</v>
      </c>
    </row>
    <row r="317" spans="27:131" ht="16" x14ac:dyDescent="0.2">
      <c r="AA317"/>
      <c r="AB317" s="30"/>
      <c r="AC317" s="68" t="s">
        <v>19</v>
      </c>
      <c r="AD317" s="66"/>
      <c r="AE317" s="8"/>
      <c r="AF317" s="8"/>
      <c r="AG317" s="8"/>
      <c r="AH317" s="26"/>
      <c r="AI317" s="30"/>
      <c r="AJ317" s="30"/>
      <c r="AK317" s="69"/>
      <c r="AL317" s="8"/>
      <c r="AM317" s="8"/>
      <c r="AN317" s="8"/>
      <c r="AO317" s="8"/>
      <c r="AP317" s="30"/>
      <c r="AQ317" s="8"/>
      <c r="AR317" s="8"/>
      <c r="AS317" s="38">
        <f t="shared" si="114"/>
        <v>-1.7916666666666698</v>
      </c>
      <c r="AT317" s="78">
        <f t="shared" si="113"/>
        <v>8.1895858510748085E-2</v>
      </c>
      <c r="AU317" s="78" t="e" cm="1">
        <f t="array" ref="AU317">_xlfn.IFS(
    FALSE, N("Check if X1 shading is ON"),
    $AU$286&lt;&gt;"x", NA(),
    FALSE, N("Check if case is 'LEFT' and x axis value less than z score"),
    AND($AF$305 = "LEFT", $AS317 &lt; IF($AJ$305="", 0, $AJ$305)), $AT317,
    FALSE, N("Check if case is 'RIGHT' and x axis value greater than z score"),
    AND($AF$305 = "RIGHT", $AS317 &gt; IF($AJ$305="", 0, $AJ$305)), $AT317,
    FALSE, N("Check if case is 'TWO' and both directions"),
    AND(
        $AF$305 = "TWO",
        OR($AS317 &lt; -ABS($AJ$305), $AS317 &gt; ABS($AJ$306))
    ), $AT317,
    FALSE, N("Default case: Return NA()"),
    TRUE, NA()
)</f>
        <v>#N/A</v>
      </c>
      <c r="AV317" s="78" t="e" cm="1">
        <f t="array" ref="AV317">_xlfn.IFS(
    FALSE, N("Check if X1 shading is ON"),
    $AU$286&lt;&gt;"x", NA(),
    FALSE, N("Check if case is 'LEFT' and x axis value less than z score"),
    AND($AF$306 = "LEFT", $AS317 &lt; IF($AJ$306="", 0, $AJ$306)), $AT317,
    FALSE, N("Check if case is 'RIGHT' and x axis value greater than z score"),
    AND($AF$306 = "RIGHT", $AS317 &gt; IF($AJ$306="", 0, $AJ$306)), $AT317,
    FALSE, N("Default case: Return NA()"),
    TRUE, NA()
)</f>
        <v>#N/A</v>
      </c>
      <c r="AW317" s="78" t="e" cm="1">
        <f t="array" ref="AW317">_xlfn.IFS(
    FALSE, N("Check if X1 shading is ON"),
    $AW$286&lt;&gt;"x", NA(),
    FALSE, N("Check if case is 'LEFT' and x axis value less than z score"),
    AND($AF$309 = "LEFT", $AS317 &lt; IF($AJ$309="", 0, $AJ$309)), $AT317,
    FALSE, N("Check if case is 'RIGHT' and x axis value greater than z score"),
    AND($AF$309 = "RIGHT", $AS317 &gt; IF($AJ$309="", 0, $AJ$309)), $AT317,
    FALSE, N("Check if case is 'TWO' and both directions"),
    AND(
        $AF$309 = "TWO",
        OR($AS317 &lt; -ABS($AJ$309), $AS317 &gt; ABS($AJ$309))
    ), $AT317,
    FALSE, N("Default case: Return NA()"),
    TRUE, NA()
)</f>
        <v>#N/A</v>
      </c>
      <c r="AX317" s="30"/>
      <c r="AY317" s="66">
        <v>0.49999999999999789</v>
      </c>
      <c r="AZ317" s="66">
        <v>8.6000000000000007E-2</v>
      </c>
      <c r="BA317" s="66">
        <f t="shared" si="130"/>
        <v>8.6000000000000007E-2</v>
      </c>
      <c r="BB317" s="66" t="str">
        <f t="shared" si="131"/>
        <v>x̅</v>
      </c>
      <c r="DA317" s="30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30"/>
      <c r="DP317" s="8"/>
      <c r="DQ317" s="8"/>
      <c r="DR317" s="38">
        <f t="shared" si="117"/>
        <v>-1.8333333333333366</v>
      </c>
      <c r="DS317" s="78">
        <f t="shared" si="115"/>
        <v>7.6345859429668483E-2</v>
      </c>
      <c r="DT317" s="78" t="e" cm="1">
        <f t="array" ref="DT317">_xlfn.IFS(
    FALSE, N("Check if X1 shading is ON"),
    $DT$287&lt;&gt;"x", NA(),
    FALSE, N("Check if case is 'LEFT' and x axis value less than z score"),
    AND($DE$306 = "LEFT", $DR317 &lt; IF($DI$306="", 0, $DI$306)), $DS317,
    FALSE, N("Check if case is 'RIGHT' and x axis value greater than z score"),
    AND($DE$306 = "RIGHT", $DR317 &gt; IF($DI$306="", 0, $DI$306)), $DS317,
    FALSE, N("Check if case is 'TWO' and both directions"),
    AND(
        $DE$306 = "TWO",
        OR($DR317 &lt; -ABS($DI$306), $DR317 &gt; ABS($DI$307))
    ), $DS317,
    FALSE, N("Default case: Return NA()"),
    TRUE, NA()
)</f>
        <v>#N/A</v>
      </c>
      <c r="DU317" s="78" t="e" cm="1">
        <f t="array" ref="DU317">_xlfn.IFS(
    FALSE, N("Check if X1 shading is ON"),
    $DT$287&lt;&gt;"x", NA(),
    FALSE, N("Check if case is 'LEFT' and x axis value less than z score"),
    AND($DE$307 = "LEFT", $DR317 &lt; IF($DI$307="", 0, $DI$307)), $DS317,
    FALSE, N("Check if case is 'RIGHT' and x axis value greater than z score"),
    AND($DE$307 = "RIGHT", $DR317 &gt; IF($DI$307="", 0, $DI$307)), $DS317,
    FALSE, N("Default case: Return NA()"),
    TRUE, NA()
)</f>
        <v>#N/A</v>
      </c>
      <c r="DV317" s="78" t="e" cm="1">
        <f t="array" ref="DV317">_xlfn.IFS(
    FALSE, N("Check if X1 shading is ON"),
    $DV$287&lt;&gt;"x", NA(),
    FALSE, N("Check if case is 'LEFT' and x axis value less than z score"),
    AND($DE$310 = "LEFT", $DR317 &lt; IF($DI$310="", 0, $DI$310)), $DS317,
    FALSE, N("Check if case is 'RIGHT' and x axis value greater than z score"),
    AND($DE$310 = "RIGHT", $DR317 &gt; IF($DI$310="", 0, $DI$310)), $DS317,
    FALSE, N("Check if case is 'TWO' and both directions"),
    AND(
        $DE$310 = "TWO",
        OR($DR317 &lt; -ABS($DI$310), $DR317 &gt; ABS($DI$310))
    ), $DS317,
    FALSE, N("Default case: Return NA()"),
    TRUE, NA()
)</f>
        <v>#N/A</v>
      </c>
      <c r="DW317" s="30"/>
      <c r="DX317" s="66">
        <v>0.33333333333333115</v>
      </c>
      <c r="DY317" s="66">
        <v>8.6000000000000007E-2</v>
      </c>
      <c r="DZ317" s="66">
        <f t="shared" si="132"/>
        <v>8.6000000000000007E-2</v>
      </c>
      <c r="EA317" s="66" t="str">
        <f t="shared" si="133"/>
        <v>x̅</v>
      </c>
    </row>
    <row r="318" spans="27:131" ht="16" x14ac:dyDescent="0.2">
      <c r="AA318"/>
      <c r="AB318" s="30"/>
      <c r="AC318" s="35" t="s">
        <v>40</v>
      </c>
      <c r="AD318" s="70" t="s">
        <v>41</v>
      </c>
      <c r="AE318" s="70" t="s">
        <v>1</v>
      </c>
      <c r="AF318" s="35" t="s">
        <v>2</v>
      </c>
      <c r="AG318" s="35" t="s">
        <v>79</v>
      </c>
      <c r="AH318" s="55" t="s">
        <v>41</v>
      </c>
      <c r="AI318" s="55" t="s">
        <v>1</v>
      </c>
      <c r="AJ318" s="55" t="s">
        <v>2</v>
      </c>
      <c r="AK318" s="55" t="s">
        <v>80</v>
      </c>
      <c r="AL318" s="8"/>
      <c r="AM318" s="8"/>
      <c r="AN318" s="8"/>
      <c r="AO318" s="8"/>
      <c r="AP318" s="30"/>
      <c r="AQ318" s="8"/>
      <c r="AR318" s="8"/>
      <c r="AS318" s="38">
        <f t="shared" si="114"/>
        <v>-1.7500000000000031</v>
      </c>
      <c r="AT318" s="78">
        <f t="shared" si="113"/>
        <v>8.7735654539142172E-2</v>
      </c>
      <c r="AU318" s="78" t="e" cm="1">
        <f t="array" ref="AU318">_xlfn.IFS(
    FALSE, N("Check if X1 shading is ON"),
    $AU$286&lt;&gt;"x", NA(),
    FALSE, N("Check if case is 'LEFT' and x axis value less than z score"),
    AND($AF$305 = "LEFT", $AS318 &lt; IF($AJ$305="", 0, $AJ$305)), $AT318,
    FALSE, N("Check if case is 'RIGHT' and x axis value greater than z score"),
    AND($AF$305 = "RIGHT", $AS318 &gt; IF($AJ$305="", 0, $AJ$305)), $AT318,
    FALSE, N("Check if case is 'TWO' and both directions"),
    AND(
        $AF$305 = "TWO",
        OR($AS318 &lt; -ABS($AJ$305), $AS318 &gt; ABS($AJ$306))
    ), $AT318,
    FALSE, N("Default case: Return NA()"),
    TRUE, NA()
)</f>
        <v>#N/A</v>
      </c>
      <c r="AV318" s="78" t="e" cm="1">
        <f t="array" ref="AV318">_xlfn.IFS(
    FALSE, N("Check if X1 shading is ON"),
    $AU$286&lt;&gt;"x", NA(),
    FALSE, N("Check if case is 'LEFT' and x axis value less than z score"),
    AND($AF$306 = "LEFT", $AS318 &lt; IF($AJ$306="", 0, $AJ$306)), $AT318,
    FALSE, N("Check if case is 'RIGHT' and x axis value greater than z score"),
    AND($AF$306 = "RIGHT", $AS318 &gt; IF($AJ$306="", 0, $AJ$306)), $AT318,
    FALSE, N("Default case: Return NA()"),
    TRUE, NA()
)</f>
        <v>#N/A</v>
      </c>
      <c r="AW318" s="78" t="e" cm="1">
        <f t="array" ref="AW318">_xlfn.IFS(
    FALSE, N("Check if X1 shading is ON"),
    $AW$286&lt;&gt;"x", NA(),
    FALSE, N("Check if case is 'LEFT' and x axis value less than z score"),
    AND($AF$309 = "LEFT", $AS318 &lt; IF($AJ$309="", 0, $AJ$309)), $AT318,
    FALSE, N("Check if case is 'RIGHT' and x axis value greater than z score"),
    AND($AF$309 = "RIGHT", $AS318 &gt; IF($AJ$309="", 0, $AJ$309)), $AT318,
    FALSE, N("Check if case is 'TWO' and both directions"),
    AND(
        $AF$309 = "TWO",
        OR($AS318 &lt; -ABS($AJ$309), $AS318 &gt; ABS($AJ$309))
    ), $AT318,
    FALSE, N("Default case: Return NA()"),
    TRUE, NA()
)</f>
        <v>#N/A</v>
      </c>
      <c r="AX318" s="30"/>
      <c r="AY318" s="66">
        <v>0.66666666666666441</v>
      </c>
      <c r="AZ318" s="66">
        <v>8.6000000000000007E-2</v>
      </c>
      <c r="BA318" s="66">
        <f t="shared" si="130"/>
        <v>8.6000000000000007E-2</v>
      </c>
      <c r="BB318" s="66" t="str">
        <f t="shared" si="131"/>
        <v>x̅</v>
      </c>
      <c r="DA318" s="30"/>
      <c r="DB318" s="68" t="s">
        <v>19</v>
      </c>
      <c r="DC318" s="66"/>
      <c r="DD318" s="8"/>
      <c r="DE318" s="8"/>
      <c r="DF318" s="8"/>
      <c r="DG318" s="26"/>
      <c r="DH318" s="30"/>
      <c r="DI318" s="30"/>
      <c r="DJ318" s="69"/>
      <c r="DK318" s="8"/>
      <c r="DL318" s="8"/>
      <c r="DM318" s="8"/>
      <c r="DN318" s="8"/>
      <c r="DO318" s="30"/>
      <c r="DP318" s="8"/>
      <c r="DQ318" s="8"/>
      <c r="DR318" s="38">
        <f t="shared" si="117"/>
        <v>-1.7916666666666698</v>
      </c>
      <c r="DS318" s="78">
        <f t="shared" si="115"/>
        <v>8.1895858510748085E-2</v>
      </c>
      <c r="DT318" s="78" t="e" cm="1">
        <f t="array" ref="DT318">_xlfn.IFS(
    FALSE, N("Check if X1 shading is ON"),
    $DT$287&lt;&gt;"x", NA(),
    FALSE, N("Check if case is 'LEFT' and x axis value less than z score"),
    AND($DE$306 = "LEFT", $DR318 &lt; IF($DI$306="", 0, $DI$306)), $DS318,
    FALSE, N("Check if case is 'RIGHT' and x axis value greater than z score"),
    AND($DE$306 = "RIGHT", $DR318 &gt; IF($DI$306="", 0, $DI$306)), $DS318,
    FALSE, N("Check if case is 'TWO' and both directions"),
    AND(
        $DE$306 = "TWO",
        OR($DR318 &lt; -ABS($DI$306), $DR318 &gt; ABS($DI$307))
    ), $DS318,
    FALSE, N("Default case: Return NA()"),
    TRUE, NA()
)</f>
        <v>#N/A</v>
      </c>
      <c r="DU318" s="78" t="e" cm="1">
        <f t="array" ref="DU318">_xlfn.IFS(
    FALSE, N("Check if X1 shading is ON"),
    $DT$287&lt;&gt;"x", NA(),
    FALSE, N("Check if case is 'LEFT' and x axis value less than z score"),
    AND($DE$307 = "LEFT", $DR318 &lt; IF($DI$307="", 0, $DI$307)), $DS318,
    FALSE, N("Check if case is 'RIGHT' and x axis value greater than z score"),
    AND($DE$307 = "RIGHT", $DR318 &gt; IF($DI$307="", 0, $DI$307)), $DS318,
    FALSE, N("Default case: Return NA()"),
    TRUE, NA()
)</f>
        <v>#N/A</v>
      </c>
      <c r="DV318" s="78" t="e" cm="1">
        <f t="array" ref="DV318">_xlfn.IFS(
    FALSE, N("Check if X1 shading is ON"),
    $DV$287&lt;&gt;"x", NA(),
    FALSE, N("Check if case is 'LEFT' and x axis value less than z score"),
    AND($DE$310 = "LEFT", $DR318 &lt; IF($DI$310="", 0, $DI$310)), $DS318,
    FALSE, N("Check if case is 'RIGHT' and x axis value greater than z score"),
    AND($DE$310 = "RIGHT", $DR318 &gt; IF($DI$310="", 0, $DI$310)), $DS318,
    FALSE, N("Check if case is 'TWO' and both directions"),
    AND(
        $DE$310 = "TWO",
        OR($DR318 &lt; -ABS($DI$310), $DR318 &gt; ABS($DI$310))
    ), $DS318,
    FALSE, N("Default case: Return NA()"),
    TRUE, NA()
)</f>
        <v>#N/A</v>
      </c>
      <c r="DW318" s="30"/>
      <c r="DX318" s="66">
        <v>0.49999999999999789</v>
      </c>
      <c r="DY318" s="66">
        <v>8.6000000000000007E-2</v>
      </c>
      <c r="DZ318" s="66">
        <f t="shared" si="132"/>
        <v>8.6000000000000007E-2</v>
      </c>
      <c r="EA318" s="66" t="str">
        <f t="shared" si="133"/>
        <v>x̅</v>
      </c>
    </row>
    <row r="319" spans="27:131" ht="136" x14ac:dyDescent="0.2">
      <c r="AA319"/>
      <c r="AB319" s="30"/>
      <c r="AC319" s="71">
        <f>AN304</f>
        <v>0</v>
      </c>
      <c r="AD319" s="72">
        <v>0.49</v>
      </c>
      <c r="AE319" s="50">
        <v>-3.5</v>
      </c>
      <c r="AF319" s="58" t="e">
        <f>IF(
    $AC$319="x",
    AD319,
    NA()
)</f>
        <v>#N/A</v>
      </c>
      <c r="AG319" s="73" t="str" cm="1">
        <f t="array" ref="AG319">_xlfn.IFS($AD$305="normal pop",AG321,$AD$305="normal x̅",AG322,$AD$305="T x̅",AG323,TRUE,"")</f>
        <v xml:space="preserve"> x̅ to P( x̅)
σ̂(x̅) = s/√n
t = ( x̅ -μ) / σ̂(x̅)
⟵ P( x̅) = P(t) = t.dist(t, df, true)
⟶ P( x̅) = P(t) = t.dist.rt(t, df, true)</v>
      </c>
      <c r="AH319" s="72">
        <v>0.49</v>
      </c>
      <c r="AI319" s="50">
        <v>3.5</v>
      </c>
      <c r="AJ319" s="50" t="e">
        <f>IF(
    $AC$319="x",
    AH319,
    NA()
)</f>
        <v>#N/A</v>
      </c>
      <c r="AK319" s="73" t="str" cm="1">
        <f t="array" ref="AK319">_xlfn.IFS($AD$305="normal pop",AK321,$AD$305="normal x̅",AK322,$AD$305="T x̅",AK323,TRUE,"")</f>
        <v>P( x̅) to  x̅
σ̂(x̅) = s/√n
⟵ t = t.inv(P( x̅), df)
⟶ t = t.inv(1-P( x̅), df)
 x̅ = t * σ̂(x̅) + μ</v>
      </c>
      <c r="AL319" s="8"/>
      <c r="AM319" s="30"/>
      <c r="AN319" s="8"/>
      <c r="AO319" s="8"/>
      <c r="AP319" s="30"/>
      <c r="AQ319" s="30"/>
      <c r="AR319" s="30"/>
      <c r="AS319" s="38">
        <f t="shared" si="114"/>
        <v>-1.7083333333333364</v>
      </c>
      <c r="AT319" s="78">
        <f t="shared" si="113"/>
        <v>9.3868438952043831E-2</v>
      </c>
      <c r="AU319" s="78" t="e" cm="1">
        <f t="array" ref="AU319">_xlfn.IFS(
    FALSE, N("Check if X1 shading is ON"),
    $AU$286&lt;&gt;"x", NA(),
    FALSE, N("Check if case is 'LEFT' and x axis value less than z score"),
    AND($AF$305 = "LEFT", $AS319 &lt; IF($AJ$305="", 0, $AJ$305)), $AT319,
    FALSE, N("Check if case is 'RIGHT' and x axis value greater than z score"),
    AND($AF$305 = "RIGHT", $AS319 &gt; IF($AJ$305="", 0, $AJ$305)), $AT319,
    FALSE, N("Check if case is 'TWO' and both directions"),
    AND(
        $AF$305 = "TWO",
        OR($AS319 &lt; -ABS($AJ$305), $AS319 &gt; ABS($AJ$306))
    ), $AT319,
    FALSE, N("Default case: Return NA()"),
    TRUE, NA()
)</f>
        <v>#N/A</v>
      </c>
      <c r="AV319" s="78" t="e" cm="1">
        <f t="array" ref="AV319">_xlfn.IFS(
    FALSE, N("Check if X1 shading is ON"),
    $AU$286&lt;&gt;"x", NA(),
    FALSE, N("Check if case is 'LEFT' and x axis value less than z score"),
    AND($AF$306 = "LEFT", $AS319 &lt; IF($AJ$306="", 0, $AJ$306)), $AT319,
    FALSE, N("Check if case is 'RIGHT' and x axis value greater than z score"),
    AND($AF$306 = "RIGHT", $AS319 &gt; IF($AJ$306="", 0, $AJ$306)), $AT319,
    FALSE, N("Default case: Return NA()"),
    TRUE, NA()
)</f>
        <v>#N/A</v>
      </c>
      <c r="AW319" s="78" t="e" cm="1">
        <f t="array" ref="AW319">_xlfn.IFS(
    FALSE, N("Check if X1 shading is ON"),
    $AW$286&lt;&gt;"x", NA(),
    FALSE, N("Check if case is 'LEFT' and x axis value less than z score"),
    AND($AF$309 = "LEFT", $AS319 &lt; IF($AJ$309="", 0, $AJ$309)), $AT319,
    FALSE, N("Check if case is 'RIGHT' and x axis value greater than z score"),
    AND($AF$309 = "RIGHT", $AS319 &gt; IF($AJ$309="", 0, $AJ$309)), $AT319,
    FALSE, N("Check if case is 'TWO' and both directions"),
    AND(
        $AF$309 = "TWO",
        OR($AS319 &lt; -ABS($AJ$309), $AS319 &gt; ABS($AJ$309))
    ), $AT319,
    FALSE, N("Default case: Return NA()"),
    TRUE, NA()
)</f>
        <v>#N/A</v>
      </c>
      <c r="AX319" s="30"/>
      <c r="AY319" s="66">
        <v>0.83333333333333093</v>
      </c>
      <c r="AZ319" s="66">
        <v>8.6000000000000007E-2</v>
      </c>
      <c r="BA319" s="66">
        <f t="shared" si="130"/>
        <v>8.6000000000000007E-2</v>
      </c>
      <c r="BB319" s="66" t="str">
        <f t="shared" si="131"/>
        <v>x̅</v>
      </c>
      <c r="DA319" s="30"/>
      <c r="DB319" s="35" t="s">
        <v>40</v>
      </c>
      <c r="DC319" s="70" t="s">
        <v>41</v>
      </c>
      <c r="DD319" s="70" t="s">
        <v>1</v>
      </c>
      <c r="DE319" s="35" t="s">
        <v>2</v>
      </c>
      <c r="DF319" s="35" t="s">
        <v>79</v>
      </c>
      <c r="DG319" s="55" t="s">
        <v>41</v>
      </c>
      <c r="DH319" s="55" t="s">
        <v>1</v>
      </c>
      <c r="DI319" s="55" t="s">
        <v>2</v>
      </c>
      <c r="DJ319" s="55" t="s">
        <v>80</v>
      </c>
      <c r="DK319" s="8"/>
      <c r="DL319" s="8"/>
      <c r="DM319" s="8"/>
      <c r="DN319" s="8"/>
      <c r="DO319" s="30"/>
      <c r="DP319" s="8"/>
      <c r="DQ319" s="8"/>
      <c r="DR319" s="38">
        <f t="shared" si="117"/>
        <v>-1.7500000000000031</v>
      </c>
      <c r="DS319" s="78">
        <f t="shared" si="115"/>
        <v>8.7735654539142172E-2</v>
      </c>
      <c r="DT319" s="78" t="e" cm="1">
        <f t="array" ref="DT319">_xlfn.IFS(
    FALSE, N("Check if X1 shading is ON"),
    $DT$287&lt;&gt;"x", NA(),
    FALSE, N("Check if case is 'LEFT' and x axis value less than z score"),
    AND($DE$306 = "LEFT", $DR319 &lt; IF($DI$306="", 0, $DI$306)), $DS319,
    FALSE, N("Check if case is 'RIGHT' and x axis value greater than z score"),
    AND($DE$306 = "RIGHT", $DR319 &gt; IF($DI$306="", 0, $DI$306)), $DS319,
    FALSE, N("Check if case is 'TWO' and both directions"),
    AND(
        $DE$306 = "TWO",
        OR($DR319 &lt; -ABS($DI$306), $DR319 &gt; ABS($DI$307))
    ), $DS319,
    FALSE, N("Default case: Return NA()"),
    TRUE, NA()
)</f>
        <v>#N/A</v>
      </c>
      <c r="DU319" s="78" t="e" cm="1">
        <f t="array" ref="DU319">_xlfn.IFS(
    FALSE, N("Check if X1 shading is ON"),
    $DT$287&lt;&gt;"x", NA(),
    FALSE, N("Check if case is 'LEFT' and x axis value less than z score"),
    AND($DE$307 = "LEFT", $DR319 &lt; IF($DI$307="", 0, $DI$307)), $DS319,
    FALSE, N("Check if case is 'RIGHT' and x axis value greater than z score"),
    AND($DE$307 = "RIGHT", $DR319 &gt; IF($DI$307="", 0, $DI$307)), $DS319,
    FALSE, N("Default case: Return NA()"),
    TRUE, NA()
)</f>
        <v>#N/A</v>
      </c>
      <c r="DV319" s="78" t="e" cm="1">
        <f t="array" ref="DV319">_xlfn.IFS(
    FALSE, N("Check if X1 shading is ON"),
    $DV$287&lt;&gt;"x", NA(),
    FALSE, N("Check if case is 'LEFT' and x axis value less than z score"),
    AND($DE$310 = "LEFT", $DR319 &lt; IF($DI$310="", 0, $DI$310)), $DS319,
    FALSE, N("Check if case is 'RIGHT' and x axis value greater than z score"),
    AND($DE$310 = "RIGHT", $DR319 &gt; IF($DI$310="", 0, $DI$310)), $DS319,
    FALSE, N("Check if case is 'TWO' and both directions"),
    AND(
        $DE$310 = "TWO",
        OR($DR319 &lt; -ABS($DI$310), $DR319 &gt; ABS($DI$310))
    ), $DS319,
    FALSE, N("Default case: Return NA()"),
    TRUE, NA()
)</f>
        <v>#N/A</v>
      </c>
      <c r="DW319" s="30"/>
      <c r="DX319" s="66">
        <v>0.66666666666666441</v>
      </c>
      <c r="DY319" s="66">
        <v>8.6000000000000007E-2</v>
      </c>
      <c r="DZ319" s="66">
        <f t="shared" si="132"/>
        <v>8.6000000000000007E-2</v>
      </c>
      <c r="EA319" s="66" t="str">
        <f t="shared" si="133"/>
        <v>x̅</v>
      </c>
    </row>
    <row r="320" spans="27:131" ht="204" x14ac:dyDescent="0.2">
      <c r="AA320"/>
      <c r="AB320" s="30"/>
      <c r="AC320" s="49"/>
      <c r="AD320" s="30"/>
      <c r="AE320" s="30"/>
      <c r="AF320" s="30"/>
      <c r="AG320" s="30"/>
      <c r="AH320" s="26"/>
      <c r="AI320" s="30"/>
      <c r="AJ320" s="30"/>
      <c r="AK320" s="30"/>
      <c r="AL320" s="8"/>
      <c r="AM320" s="30"/>
      <c r="AN320" s="30"/>
      <c r="AO320" s="30"/>
      <c r="AP320" s="30"/>
      <c r="AQ320" s="30"/>
      <c r="AR320" s="30"/>
      <c r="AS320" s="38">
        <f t="shared" si="114"/>
        <v>-1.6666666666666696</v>
      </c>
      <c r="AT320" s="78">
        <f t="shared" ref="AT320:AT351" si="134">IF(
    LEFT($AD$305,1) ="T",
    _xlfn.T.DIST(AS320, $AC$305-1, FALSE),
    _xlfn.NORM.S.DIST(AS320, FALSE)
)</f>
        <v>0.10029608984947766</v>
      </c>
      <c r="AU320" s="78" t="e" cm="1">
        <f t="array" ref="AU320">_xlfn.IFS(
    FALSE, N("Check if X1 shading is ON"),
    $AU$286&lt;&gt;"x", NA(),
    FALSE, N("Check if case is 'LEFT' and x axis value less than z score"),
    AND($AF$305 = "LEFT", $AS320 &lt; IF($AJ$305="", 0, $AJ$305)), $AT320,
    FALSE, N("Check if case is 'RIGHT' and x axis value greater than z score"),
    AND($AF$305 = "RIGHT", $AS320 &gt; IF($AJ$305="", 0, $AJ$305)), $AT320,
    FALSE, N("Check if case is 'TWO' and both directions"),
    AND(
        $AF$305 = "TWO",
        OR($AS320 &lt; -ABS($AJ$305), $AS320 &gt; ABS($AJ$306))
    ), $AT320,
    FALSE, N("Default case: Return NA()"),
    TRUE, NA()
)</f>
        <v>#N/A</v>
      </c>
      <c r="AV320" s="78" t="e" cm="1">
        <f t="array" ref="AV320">_xlfn.IFS(
    FALSE, N("Check if X1 shading is ON"),
    $AU$286&lt;&gt;"x", NA(),
    FALSE, N("Check if case is 'LEFT' and x axis value less than z score"),
    AND($AF$306 = "LEFT", $AS320 &lt; IF($AJ$306="", 0, $AJ$306)), $AT320,
    FALSE, N("Check if case is 'RIGHT' and x axis value greater than z score"),
    AND($AF$306 = "RIGHT", $AS320 &gt; IF($AJ$306="", 0, $AJ$306)), $AT320,
    FALSE, N("Default case: Return NA()"),
    TRUE, NA()
)</f>
        <v>#N/A</v>
      </c>
      <c r="AW320" s="78" t="e" cm="1">
        <f t="array" ref="AW320">_xlfn.IFS(
    FALSE, N("Check if X1 shading is ON"),
    $AW$286&lt;&gt;"x", NA(),
    FALSE, N("Check if case is 'LEFT' and x axis value less than z score"),
    AND($AF$309 = "LEFT", $AS320 &lt; IF($AJ$309="", 0, $AJ$309)), $AT320,
    FALSE, N("Check if case is 'RIGHT' and x axis value greater than z score"),
    AND($AF$309 = "RIGHT", $AS320 &gt; IF($AJ$309="", 0, $AJ$309)), $AT320,
    FALSE, N("Check if case is 'TWO' and both directions"),
    AND(
        $AF$309 = "TWO",
        OR($AS320 &lt; -ABS($AJ$309), $AS320 &gt; ABS($AJ$309))
    ), $AT320,
    FALSE, N("Default case: Return NA()"),
    TRUE, NA()
)</f>
        <v>#N/A</v>
      </c>
      <c r="AX320" s="30"/>
      <c r="AY320" s="66">
        <v>1.1666666666666643</v>
      </c>
      <c r="AZ320" s="66">
        <v>8.6000000000000007E-2</v>
      </c>
      <c r="BA320" s="66">
        <f t="shared" si="130"/>
        <v>8.6000000000000007E-2</v>
      </c>
      <c r="BB320" s="66" t="str">
        <f t="shared" si="131"/>
        <v>x̅</v>
      </c>
      <c r="DA320" s="30"/>
      <c r="DB320" s="71">
        <f>DM305</f>
        <v>0</v>
      </c>
      <c r="DC320" s="72">
        <v>0.49</v>
      </c>
      <c r="DD320" s="50">
        <v>-3.5</v>
      </c>
      <c r="DE320" s="58" t="e">
        <f>IF(
    $DB$320="x",
    DC320,
    NA()
)</f>
        <v>#N/A</v>
      </c>
      <c r="DF320" s="73" t="str" cm="1">
        <f t="array" ref="DF320">_xlfn.IFS($DC$306="normal pop",DF322,$DC$306="normal x̅",DF323,$DC$306="T x̅",DF324,TRUE,"")</f>
        <v xml:space="preserve"> x̅ to P( x̅)
σ̂(x̅) = s/√n
t = ( x̅ -μ) / σ̂(x̅)
⟵ P( x̅) = P(t) = t.dist(t, df, true)
⟶ P( x̅) = P(t) = t.dist.rt(t, df, true)</v>
      </c>
      <c r="DG320" s="72">
        <v>0.49</v>
      </c>
      <c r="DH320" s="50">
        <v>3.5</v>
      </c>
      <c r="DI320" s="50" t="e">
        <f>IF(
    $DB$320="x",
    DG320,
    NA()
)</f>
        <v>#N/A</v>
      </c>
      <c r="DJ320" s="73" t="str" cm="1">
        <f t="array" ref="DJ320">_xlfn.IFS($DC$306="normal pop",DJ322,$DC$306="normal x̅",DJ323,$DC$306="T x̅",DJ324,TRUE,"")</f>
        <v>P( x̅) to  x̅
σ̂(x̅) = s/√n
⟵ t = t.inv(P( x̅), df)
⟶ t = t.inv(1-P( x̅), df)
 x̅ = t * σ̂(x̅) + μ</v>
      </c>
      <c r="DK320" s="8"/>
      <c r="DL320" s="30"/>
      <c r="DM320" s="8"/>
      <c r="DN320" s="8"/>
      <c r="DO320" s="30"/>
      <c r="DP320" s="30"/>
      <c r="DQ320" s="30"/>
      <c r="DR320" s="38">
        <f t="shared" si="117"/>
        <v>-1.7083333333333364</v>
      </c>
      <c r="DS320" s="78">
        <f t="shared" si="115"/>
        <v>9.3868438952043831E-2</v>
      </c>
      <c r="DT320" s="78" t="e" cm="1">
        <f t="array" ref="DT320">_xlfn.IFS(
    FALSE, N("Check if X1 shading is ON"),
    $DT$287&lt;&gt;"x", NA(),
    FALSE, N("Check if case is 'LEFT' and x axis value less than z score"),
    AND($DE$306 = "LEFT", $DR320 &lt; IF($DI$306="", 0, $DI$306)), $DS320,
    FALSE, N("Check if case is 'RIGHT' and x axis value greater than z score"),
    AND($DE$306 = "RIGHT", $DR320 &gt; IF($DI$306="", 0, $DI$306)), $DS320,
    FALSE, N("Check if case is 'TWO' and both directions"),
    AND(
        $DE$306 = "TWO",
        OR($DR320 &lt; -ABS($DI$306), $DR320 &gt; ABS($DI$307))
    ), $DS320,
    FALSE, N("Default case: Return NA()"),
    TRUE, NA()
)</f>
        <v>#N/A</v>
      </c>
      <c r="DU320" s="78" t="e" cm="1">
        <f t="array" ref="DU320">_xlfn.IFS(
    FALSE, N("Check if X1 shading is ON"),
    $DT$287&lt;&gt;"x", NA(),
    FALSE, N("Check if case is 'LEFT' and x axis value less than z score"),
    AND($DE$307 = "LEFT", $DR320 &lt; IF($DI$307="", 0, $DI$307)), $DS320,
    FALSE, N("Check if case is 'RIGHT' and x axis value greater than z score"),
    AND($DE$307 = "RIGHT", $DR320 &gt; IF($DI$307="", 0, $DI$307)), $DS320,
    FALSE, N("Default case: Return NA()"),
    TRUE, NA()
)</f>
        <v>#N/A</v>
      </c>
      <c r="DV320" s="78" t="e" cm="1">
        <f t="array" ref="DV320">_xlfn.IFS(
    FALSE, N("Check if X1 shading is ON"),
    $DV$287&lt;&gt;"x", NA(),
    FALSE, N("Check if case is 'LEFT' and x axis value less than z score"),
    AND($DE$310 = "LEFT", $DR320 &lt; IF($DI$310="", 0, $DI$310)), $DS320,
    FALSE, N("Check if case is 'RIGHT' and x axis value greater than z score"),
    AND($DE$310 = "RIGHT", $DR320 &gt; IF($DI$310="", 0, $DI$310)), $DS320,
    FALSE, N("Check if case is 'TWO' and both directions"),
    AND(
        $DE$310 = "TWO",
        OR($DR320 &lt; -ABS($DI$310), $DR320 &gt; ABS($DI$310))
    ), $DS320,
    FALSE, N("Default case: Return NA()"),
    TRUE, NA()
)</f>
        <v>#N/A</v>
      </c>
      <c r="DW320" s="30"/>
      <c r="DX320" s="66">
        <v>0.83333333333333093</v>
      </c>
      <c r="DY320" s="66">
        <v>8.6000000000000007E-2</v>
      </c>
      <c r="DZ320" s="66">
        <f t="shared" si="132"/>
        <v>8.6000000000000007E-2</v>
      </c>
      <c r="EA320" s="66" t="str">
        <f t="shared" si="133"/>
        <v>x̅</v>
      </c>
    </row>
    <row r="321" spans="27:131" ht="153" x14ac:dyDescent="0.2">
      <c r="AA321"/>
      <c r="AB321" s="30"/>
      <c r="AC321" s="26"/>
      <c r="AD321" s="66"/>
      <c r="AE321" s="66"/>
      <c r="AF321" s="49" t="s">
        <v>10</v>
      </c>
      <c r="AG321" s="73" t="s">
        <v>66</v>
      </c>
      <c r="AH321" s="26"/>
      <c r="AI321" s="30"/>
      <c r="AJ321" s="26"/>
      <c r="AK321" s="73" t="s">
        <v>67</v>
      </c>
      <c r="AL321" s="8"/>
      <c r="AM321" s="30"/>
      <c r="AN321" s="30"/>
      <c r="AO321" s="30"/>
      <c r="AP321" s="30"/>
      <c r="AQ321" s="30"/>
      <c r="AR321" s="30"/>
      <c r="AS321" s="38">
        <f t="shared" ref="AS321:AS352" si="135">AS320+$AR$290</f>
        <v>-1.6250000000000029</v>
      </c>
      <c r="AT321" s="78">
        <f t="shared" si="134"/>
        <v>0.10701904071054116</v>
      </c>
      <c r="AU321" s="78" t="e" cm="1">
        <f t="array" ref="AU321">_xlfn.IFS(
    FALSE, N("Check if X1 shading is ON"),
    $AU$286&lt;&gt;"x", NA(),
    FALSE, N("Check if case is 'LEFT' and x axis value less than z score"),
    AND($AF$305 = "LEFT", $AS321 &lt; IF($AJ$305="", 0, $AJ$305)), $AT321,
    FALSE, N("Check if case is 'RIGHT' and x axis value greater than z score"),
    AND($AF$305 = "RIGHT", $AS321 &gt; IF($AJ$305="", 0, $AJ$305)), $AT321,
    FALSE, N("Check if case is 'TWO' and both directions"),
    AND(
        $AF$305 = "TWO",
        OR($AS321 &lt; -ABS($AJ$305), $AS321 &gt; ABS($AJ$306))
    ), $AT321,
    FALSE, N("Default case: Return NA()"),
    TRUE, NA()
)</f>
        <v>#N/A</v>
      </c>
      <c r="AV321" s="78" t="e" cm="1">
        <f t="array" ref="AV321">_xlfn.IFS(
    FALSE, N("Check if X1 shading is ON"),
    $AU$286&lt;&gt;"x", NA(),
    FALSE, N("Check if case is 'LEFT' and x axis value less than z score"),
    AND($AF$306 = "LEFT", $AS321 &lt; IF($AJ$306="", 0, $AJ$306)), $AT321,
    FALSE, N("Check if case is 'RIGHT' and x axis value greater than z score"),
    AND($AF$306 = "RIGHT", $AS321 &gt; IF($AJ$306="", 0, $AJ$306)), $AT321,
    FALSE, N("Default case: Return NA()"),
    TRUE, NA()
)</f>
        <v>#N/A</v>
      </c>
      <c r="AW321" s="78" t="e" cm="1">
        <f t="array" ref="AW321">_xlfn.IFS(
    FALSE, N("Check if X1 shading is ON"),
    $AW$286&lt;&gt;"x", NA(),
    FALSE, N("Check if case is 'LEFT' and x axis value less than z score"),
    AND($AF$309 = "LEFT", $AS321 &lt; IF($AJ$309="", 0, $AJ$309)), $AT321,
    FALSE, N("Check if case is 'RIGHT' and x axis value greater than z score"),
    AND($AF$309 = "RIGHT", $AS321 &gt; IF($AJ$309="", 0, $AJ$309)), $AT321,
    FALSE, N("Check if case is 'TWO' and both directions"),
    AND(
        $AF$309 = "TWO",
        OR($AS321 &lt; -ABS($AJ$309), $AS321 &gt; ABS($AJ$309))
    ), $AT321,
    FALSE, N("Default case: Return NA()"),
    TRUE, NA()
)</f>
        <v>#N/A</v>
      </c>
      <c r="AX321" s="30"/>
      <c r="AY321" s="66">
        <v>1.3333333333333313</v>
      </c>
      <c r="AZ321" s="66">
        <v>8.6000000000000007E-2</v>
      </c>
      <c r="BA321" s="66">
        <f t="shared" si="130"/>
        <v>8.6000000000000007E-2</v>
      </c>
      <c r="BB321" s="66" t="str">
        <f t="shared" si="131"/>
        <v>x̅</v>
      </c>
      <c r="DA321" s="30"/>
      <c r="DB321" s="49"/>
      <c r="DC321" s="30"/>
      <c r="DD321" s="30"/>
      <c r="DE321" s="30"/>
      <c r="DF321" s="30"/>
      <c r="DG321" s="26"/>
      <c r="DH321" s="30"/>
      <c r="DI321" s="30"/>
      <c r="DJ321" s="30"/>
      <c r="DK321" s="8"/>
      <c r="DL321" s="30"/>
      <c r="DM321" s="30"/>
      <c r="DN321" s="30"/>
      <c r="DO321" s="30"/>
      <c r="DP321" s="30"/>
      <c r="DQ321" s="30"/>
      <c r="DR321" s="38">
        <f t="shared" si="117"/>
        <v>-1.6666666666666696</v>
      </c>
      <c r="DS321" s="78">
        <f t="shared" ref="DS321:DS352" si="136">IF(
    LEFT($DC$306,1) ="T",
    _xlfn.T.DIST(DR321, $DB$306-1, FALSE),
    _xlfn.NORM.S.DIST(DR321, FALSE)
)</f>
        <v>0.10029608984947766</v>
      </c>
      <c r="DT321" s="78" t="e" cm="1">
        <f t="array" ref="DT321">_xlfn.IFS(
    FALSE, N("Check if X1 shading is ON"),
    $DT$287&lt;&gt;"x", NA(),
    FALSE, N("Check if case is 'LEFT' and x axis value less than z score"),
    AND($DE$306 = "LEFT", $DR321 &lt; IF($DI$306="", 0, $DI$306)), $DS321,
    FALSE, N("Check if case is 'RIGHT' and x axis value greater than z score"),
    AND($DE$306 = "RIGHT", $DR321 &gt; IF($DI$306="", 0, $DI$306)), $DS321,
    FALSE, N("Check if case is 'TWO' and both directions"),
    AND(
        $DE$306 = "TWO",
        OR($DR321 &lt; -ABS($DI$306), $DR321 &gt; ABS($DI$307))
    ), $DS321,
    FALSE, N("Default case: Return NA()"),
    TRUE, NA()
)</f>
        <v>#N/A</v>
      </c>
      <c r="DU321" s="78" t="e" cm="1">
        <f t="array" ref="DU321">_xlfn.IFS(
    FALSE, N("Check if X1 shading is ON"),
    $DT$287&lt;&gt;"x", NA(),
    FALSE, N("Check if case is 'LEFT' and x axis value less than z score"),
    AND($DE$307 = "LEFT", $DR321 &lt; IF($DI$307="", 0, $DI$307)), $DS321,
    FALSE, N("Check if case is 'RIGHT' and x axis value greater than z score"),
    AND($DE$307 = "RIGHT", $DR321 &gt; IF($DI$307="", 0, $DI$307)), $DS321,
    FALSE, N("Default case: Return NA()"),
    TRUE, NA()
)</f>
        <v>#N/A</v>
      </c>
      <c r="DV321" s="78" t="e" cm="1">
        <f t="array" ref="DV321">_xlfn.IFS(
    FALSE, N("Check if X1 shading is ON"),
    $DV$287&lt;&gt;"x", NA(),
    FALSE, N("Check if case is 'LEFT' and x axis value less than z score"),
    AND($DE$310 = "LEFT", $DR321 &lt; IF($DI$310="", 0, $DI$310)), $DS321,
    FALSE, N("Check if case is 'RIGHT' and x axis value greater than z score"),
    AND($DE$310 = "RIGHT", $DR321 &gt; IF($DI$310="", 0, $DI$310)), $DS321,
    FALSE, N("Check if case is 'TWO' and both directions"),
    AND(
        $DE$310 = "TWO",
        OR($DR321 &lt; -ABS($DI$310), $DR321 &gt; ABS($DI$310))
    ), $DS321,
    FALSE, N("Default case: Return NA()"),
    TRUE, NA()
)</f>
        <v>#N/A</v>
      </c>
      <c r="DW321" s="30"/>
      <c r="DX321" s="66">
        <v>1.1666666666666643</v>
      </c>
      <c r="DY321" s="66">
        <v>8.6000000000000007E-2</v>
      </c>
      <c r="DZ321" s="66">
        <f t="shared" si="132"/>
        <v>8.6000000000000007E-2</v>
      </c>
      <c r="EA321" s="66" t="str">
        <f t="shared" si="133"/>
        <v>x̅</v>
      </c>
    </row>
    <row r="322" spans="27:131" ht="204" x14ac:dyDescent="0.2">
      <c r="AA322"/>
      <c r="AB322" s="30"/>
      <c r="AC322" s="26"/>
      <c r="AD322" s="66"/>
      <c r="AE322" s="66"/>
      <c r="AF322" s="49" t="s">
        <v>3</v>
      </c>
      <c r="AG322" s="73" t="s">
        <v>64</v>
      </c>
      <c r="AH322" s="26"/>
      <c r="AI322" s="30"/>
      <c r="AJ322" s="26"/>
      <c r="AK322" s="73" t="s">
        <v>65</v>
      </c>
      <c r="AL322" s="8"/>
      <c r="AM322" s="30"/>
      <c r="AN322" s="30"/>
      <c r="AO322" s="30"/>
      <c r="AP322" s="30"/>
      <c r="AQ322" s="30"/>
      <c r="AR322" s="30"/>
      <c r="AS322" s="38">
        <f t="shared" si="135"/>
        <v>-1.5833333333333361</v>
      </c>
      <c r="AT322" s="78">
        <f t="shared" si="134"/>
        <v>0.11403615082117972</v>
      </c>
      <c r="AU322" s="78" t="e" cm="1">
        <f t="array" ref="AU322">_xlfn.IFS(
    FALSE, N("Check if X1 shading is ON"),
    $AU$286&lt;&gt;"x", NA(),
    FALSE, N("Check if case is 'LEFT' and x axis value less than z score"),
    AND($AF$305 = "LEFT", $AS322 &lt; IF($AJ$305="", 0, $AJ$305)), $AT322,
    FALSE, N("Check if case is 'RIGHT' and x axis value greater than z score"),
    AND($AF$305 = "RIGHT", $AS322 &gt; IF($AJ$305="", 0, $AJ$305)), $AT322,
    FALSE, N("Check if case is 'TWO' and both directions"),
    AND(
        $AF$305 = "TWO",
        OR($AS322 &lt; -ABS($AJ$305), $AS322 &gt; ABS($AJ$306))
    ), $AT322,
    FALSE, N("Default case: Return NA()"),
    TRUE, NA()
)</f>
        <v>#N/A</v>
      </c>
      <c r="AV322" s="78" t="e" cm="1">
        <f t="array" ref="AV322">_xlfn.IFS(
    FALSE, N("Check if X1 shading is ON"),
    $AU$286&lt;&gt;"x", NA(),
    FALSE, N("Check if case is 'LEFT' and x axis value less than z score"),
    AND($AF$306 = "LEFT", $AS322 &lt; IF($AJ$306="", 0, $AJ$306)), $AT322,
    FALSE, N("Check if case is 'RIGHT' and x axis value greater than z score"),
    AND($AF$306 = "RIGHT", $AS322 &gt; IF($AJ$306="", 0, $AJ$306)), $AT322,
    FALSE, N("Default case: Return NA()"),
    TRUE, NA()
)</f>
        <v>#N/A</v>
      </c>
      <c r="AW322" s="78" t="e" cm="1">
        <f t="array" ref="AW322">_xlfn.IFS(
    FALSE, N("Check if X1 shading is ON"),
    $AW$286&lt;&gt;"x", NA(),
    FALSE, N("Check if case is 'LEFT' and x axis value less than z score"),
    AND($AF$309 = "LEFT", $AS322 &lt; IF($AJ$309="", 0, $AJ$309)), $AT322,
    FALSE, N("Check if case is 'RIGHT' and x axis value greater than z score"),
    AND($AF$309 = "RIGHT", $AS322 &gt; IF($AJ$309="", 0, $AJ$309)), $AT322,
    FALSE, N("Check if case is 'TWO' and both directions"),
    AND(
        $AF$309 = "TWO",
        OR($AS322 &lt; -ABS($AJ$309), $AS322 &gt; ABS($AJ$309))
    ), $AT322,
    FALSE, N("Default case: Return NA()"),
    TRUE, NA()
)</f>
        <v>#N/A</v>
      </c>
      <c r="AX322" s="30"/>
      <c r="AY322" s="66">
        <v>1.4999999999999982</v>
      </c>
      <c r="AZ322" s="66">
        <v>8.6000000000000007E-2</v>
      </c>
      <c r="BA322" s="66">
        <f t="shared" si="130"/>
        <v>8.6000000000000007E-2</v>
      </c>
      <c r="BB322" s="66" t="str">
        <f t="shared" si="131"/>
        <v>x̅</v>
      </c>
      <c r="DA322" s="30"/>
      <c r="DB322" s="26"/>
      <c r="DC322" s="66"/>
      <c r="DD322" s="66"/>
      <c r="DE322" s="49" t="s">
        <v>10</v>
      </c>
      <c r="DF322" s="73" t="s">
        <v>66</v>
      </c>
      <c r="DG322" s="26"/>
      <c r="DH322" s="30"/>
      <c r="DI322" s="26"/>
      <c r="DJ322" s="73" t="s">
        <v>67</v>
      </c>
      <c r="DK322" s="8"/>
      <c r="DL322" s="30"/>
      <c r="DM322" s="30"/>
      <c r="DN322" s="30"/>
      <c r="DO322" s="30"/>
      <c r="DP322" s="30"/>
      <c r="DQ322" s="30"/>
      <c r="DR322" s="38">
        <f t="shared" ref="DR322:DR353" si="137">DR321+$DQ$291</f>
        <v>-1.6250000000000029</v>
      </c>
      <c r="DS322" s="78">
        <f t="shared" si="136"/>
        <v>0.10701904071054116</v>
      </c>
      <c r="DT322" s="78" t="e" cm="1">
        <f t="array" ref="DT322">_xlfn.IFS(
    FALSE, N("Check if X1 shading is ON"),
    $DT$287&lt;&gt;"x", NA(),
    FALSE, N("Check if case is 'LEFT' and x axis value less than z score"),
    AND($DE$306 = "LEFT", $DR322 &lt; IF($DI$306="", 0, $DI$306)), $DS322,
    FALSE, N("Check if case is 'RIGHT' and x axis value greater than z score"),
    AND($DE$306 = "RIGHT", $DR322 &gt; IF($DI$306="", 0, $DI$306)), $DS322,
    FALSE, N("Check if case is 'TWO' and both directions"),
    AND(
        $DE$306 = "TWO",
        OR($DR322 &lt; -ABS($DI$306), $DR322 &gt; ABS($DI$307))
    ), $DS322,
    FALSE, N("Default case: Return NA()"),
    TRUE, NA()
)</f>
        <v>#N/A</v>
      </c>
      <c r="DU322" s="78" t="e" cm="1">
        <f t="array" ref="DU322">_xlfn.IFS(
    FALSE, N("Check if X1 shading is ON"),
    $DT$287&lt;&gt;"x", NA(),
    FALSE, N("Check if case is 'LEFT' and x axis value less than z score"),
    AND($DE$307 = "LEFT", $DR322 &lt; IF($DI$307="", 0, $DI$307)), $DS322,
    FALSE, N("Check if case is 'RIGHT' and x axis value greater than z score"),
    AND($DE$307 = "RIGHT", $DR322 &gt; IF($DI$307="", 0, $DI$307)), $DS322,
    FALSE, N("Default case: Return NA()"),
    TRUE, NA()
)</f>
        <v>#N/A</v>
      </c>
      <c r="DV322" s="78" t="e" cm="1">
        <f t="array" ref="DV322">_xlfn.IFS(
    FALSE, N("Check if X1 shading is ON"),
    $DV$287&lt;&gt;"x", NA(),
    FALSE, N("Check if case is 'LEFT' and x axis value less than z score"),
    AND($DE$310 = "LEFT", $DR322 &lt; IF($DI$310="", 0, $DI$310)), $DS322,
    FALSE, N("Check if case is 'RIGHT' and x axis value greater than z score"),
    AND($DE$310 = "RIGHT", $DR322 &gt; IF($DI$310="", 0, $DI$310)), $DS322,
    FALSE, N("Check if case is 'TWO' and both directions"),
    AND(
        $DE$310 = "TWO",
        OR($DR322 &lt; -ABS($DI$310), $DR322 &gt; ABS($DI$310))
    ), $DS322,
    FALSE, N("Default case: Return NA()"),
    TRUE, NA()
)</f>
        <v>#N/A</v>
      </c>
      <c r="DW322" s="30"/>
      <c r="DX322" s="66">
        <v>1.3333333333333313</v>
      </c>
      <c r="DY322" s="66">
        <v>8.6000000000000007E-2</v>
      </c>
      <c r="DZ322" s="66">
        <f t="shared" si="132"/>
        <v>8.6000000000000007E-2</v>
      </c>
      <c r="EA322" s="66" t="str">
        <f t="shared" si="133"/>
        <v>x̅</v>
      </c>
    </row>
    <row r="323" spans="27:131" ht="204" x14ac:dyDescent="0.2">
      <c r="AA323"/>
      <c r="AB323" s="30"/>
      <c r="AC323" s="30"/>
      <c r="AD323" s="30"/>
      <c r="AE323" s="30"/>
      <c r="AF323" s="49" t="s">
        <v>6</v>
      </c>
      <c r="AG323" s="73" t="s">
        <v>58</v>
      </c>
      <c r="AH323" s="30"/>
      <c r="AI323" s="30"/>
      <c r="AJ323" s="30"/>
      <c r="AK323" s="73" t="s">
        <v>57</v>
      </c>
      <c r="AL323" s="8"/>
      <c r="AM323" s="30"/>
      <c r="AN323" s="30"/>
      <c r="AO323" s="30"/>
      <c r="AP323" s="30"/>
      <c r="AQ323" s="30"/>
      <c r="AR323" s="30"/>
      <c r="AS323" s="38">
        <f t="shared" si="135"/>
        <v>-1.5416666666666694</v>
      </c>
      <c r="AT323" s="78">
        <f t="shared" si="134"/>
        <v>0.12134457913044903</v>
      </c>
      <c r="AU323" s="78" t="e" cm="1">
        <f t="array" ref="AU323">_xlfn.IFS(
    FALSE, N("Check if X1 shading is ON"),
    $AU$286&lt;&gt;"x", NA(),
    FALSE, N("Check if case is 'LEFT' and x axis value less than z score"),
    AND($AF$305 = "LEFT", $AS323 &lt; IF($AJ$305="", 0, $AJ$305)), $AT323,
    FALSE, N("Check if case is 'RIGHT' and x axis value greater than z score"),
    AND($AF$305 = "RIGHT", $AS323 &gt; IF($AJ$305="", 0, $AJ$305)), $AT323,
    FALSE, N("Check if case is 'TWO' and both directions"),
    AND(
        $AF$305 = "TWO",
        OR($AS323 &lt; -ABS($AJ$305), $AS323 &gt; ABS($AJ$306))
    ), $AT323,
    FALSE, N("Default case: Return NA()"),
    TRUE, NA()
)</f>
        <v>#N/A</v>
      </c>
      <c r="AV323" s="78" t="e" cm="1">
        <f t="array" ref="AV323">_xlfn.IFS(
    FALSE, N("Check if X1 shading is ON"),
    $AU$286&lt;&gt;"x", NA(),
    FALSE, N("Check if case is 'LEFT' and x axis value less than z score"),
    AND($AF$306 = "LEFT", $AS323 &lt; IF($AJ$306="", 0, $AJ$306)), $AT323,
    FALSE, N("Check if case is 'RIGHT' and x axis value greater than z score"),
    AND($AF$306 = "RIGHT", $AS323 &gt; IF($AJ$306="", 0, $AJ$306)), $AT323,
    FALSE, N("Default case: Return NA()"),
    TRUE, NA()
)</f>
        <v>#N/A</v>
      </c>
      <c r="AW323" s="78" t="e" cm="1">
        <f t="array" ref="AW323">_xlfn.IFS(
    FALSE, N("Check if X1 shading is ON"),
    $AW$286&lt;&gt;"x", NA(),
    FALSE, N("Check if case is 'LEFT' and x axis value less than z score"),
    AND($AF$309 = "LEFT", $AS323 &lt; IF($AJ$309="", 0, $AJ$309)), $AT323,
    FALSE, N("Check if case is 'RIGHT' and x axis value greater than z score"),
    AND($AF$309 = "RIGHT", $AS323 &gt; IF($AJ$309="", 0, $AJ$309)), $AT323,
    FALSE, N("Check if case is 'TWO' and both directions"),
    AND(
        $AF$309 = "TWO",
        OR($AS323 &lt; -ABS($AJ$309), $AS323 &gt; ABS($AJ$309))
    ), $AT323,
    FALSE, N("Default case: Return NA()"),
    TRUE, NA()
)</f>
        <v>#N/A</v>
      </c>
      <c r="AX323" s="30"/>
      <c r="AY323" s="66">
        <v>1.6666666666666652</v>
      </c>
      <c r="AZ323" s="66">
        <v>8.6000000000000007E-2</v>
      </c>
      <c r="BA323" s="66">
        <f t="shared" si="130"/>
        <v>8.6000000000000007E-2</v>
      </c>
      <c r="BB323" s="66" t="str">
        <f t="shared" si="131"/>
        <v>x̅</v>
      </c>
      <c r="DA323" s="30"/>
      <c r="DB323" s="26"/>
      <c r="DC323" s="66"/>
      <c r="DD323" s="66"/>
      <c r="DE323" s="49" t="s">
        <v>3</v>
      </c>
      <c r="DF323" s="73" t="s">
        <v>64</v>
      </c>
      <c r="DG323" s="26"/>
      <c r="DH323" s="30"/>
      <c r="DI323" s="26"/>
      <c r="DJ323" s="73" t="s">
        <v>65</v>
      </c>
      <c r="DK323" s="8"/>
      <c r="DL323" s="30"/>
      <c r="DM323" s="30"/>
      <c r="DN323" s="30"/>
      <c r="DO323" s="30"/>
      <c r="DP323" s="30"/>
      <c r="DQ323" s="30"/>
      <c r="DR323" s="38">
        <f t="shared" si="137"/>
        <v>-1.5833333333333361</v>
      </c>
      <c r="DS323" s="78">
        <f t="shared" si="136"/>
        <v>0.11403615082117972</v>
      </c>
      <c r="DT323" s="78" t="e" cm="1">
        <f t="array" ref="DT323">_xlfn.IFS(
    FALSE, N("Check if X1 shading is ON"),
    $DT$287&lt;&gt;"x", NA(),
    FALSE, N("Check if case is 'LEFT' and x axis value less than z score"),
    AND($DE$306 = "LEFT", $DR323 &lt; IF($DI$306="", 0, $DI$306)), $DS323,
    FALSE, N("Check if case is 'RIGHT' and x axis value greater than z score"),
    AND($DE$306 = "RIGHT", $DR323 &gt; IF($DI$306="", 0, $DI$306)), $DS323,
    FALSE, N("Check if case is 'TWO' and both directions"),
    AND(
        $DE$306 = "TWO",
        OR($DR323 &lt; -ABS($DI$306), $DR323 &gt; ABS($DI$307))
    ), $DS323,
    FALSE, N("Default case: Return NA()"),
    TRUE, NA()
)</f>
        <v>#N/A</v>
      </c>
      <c r="DU323" s="78" t="e" cm="1">
        <f t="array" ref="DU323">_xlfn.IFS(
    FALSE, N("Check if X1 shading is ON"),
    $DT$287&lt;&gt;"x", NA(),
    FALSE, N("Check if case is 'LEFT' and x axis value less than z score"),
    AND($DE$307 = "LEFT", $DR323 &lt; IF($DI$307="", 0, $DI$307)), $DS323,
    FALSE, N("Check if case is 'RIGHT' and x axis value greater than z score"),
    AND($DE$307 = "RIGHT", $DR323 &gt; IF($DI$307="", 0, $DI$307)), $DS323,
    FALSE, N("Default case: Return NA()"),
    TRUE, NA()
)</f>
        <v>#N/A</v>
      </c>
      <c r="DV323" s="78" t="e" cm="1">
        <f t="array" ref="DV323">_xlfn.IFS(
    FALSE, N("Check if X1 shading is ON"),
    $DV$287&lt;&gt;"x", NA(),
    FALSE, N("Check if case is 'LEFT' and x axis value less than z score"),
    AND($DE$310 = "LEFT", $DR323 &lt; IF($DI$310="", 0, $DI$310)), $DS323,
    FALSE, N("Check if case is 'RIGHT' and x axis value greater than z score"),
    AND($DE$310 = "RIGHT", $DR323 &gt; IF($DI$310="", 0, $DI$310)), $DS323,
    FALSE, N("Check if case is 'TWO' and both directions"),
    AND(
        $DE$310 = "TWO",
        OR($DR323 &lt; -ABS($DI$310), $DR323 &gt; ABS($DI$310))
    ), $DS323,
    FALSE, N("Default case: Return NA()"),
    TRUE, NA()
)</f>
        <v>#N/A</v>
      </c>
      <c r="DW323" s="30"/>
      <c r="DX323" s="66">
        <v>1.4999999999999982</v>
      </c>
      <c r="DY323" s="66">
        <v>8.6000000000000007E-2</v>
      </c>
      <c r="DZ323" s="66">
        <f t="shared" si="132"/>
        <v>8.6000000000000007E-2</v>
      </c>
      <c r="EA323" s="66" t="str">
        <f t="shared" si="133"/>
        <v>x̅</v>
      </c>
    </row>
    <row r="324" spans="27:131" ht="204" x14ac:dyDescent="0.2">
      <c r="AA324"/>
      <c r="AB324" s="30"/>
      <c r="AC324" s="8"/>
      <c r="AD324" s="8"/>
      <c r="AE324" s="8"/>
      <c r="AF324" s="8"/>
      <c r="AG324" s="8"/>
      <c r="AH324" s="8"/>
      <c r="AI324" s="8"/>
      <c r="AJ324" s="8"/>
      <c r="AK324" s="8"/>
      <c r="AL324" s="8"/>
      <c r="AM324" s="30"/>
      <c r="AN324" s="30"/>
      <c r="AO324" s="30"/>
      <c r="AP324" s="30"/>
      <c r="AQ324" s="30"/>
      <c r="AR324" s="30"/>
      <c r="AS324" s="38">
        <f t="shared" si="135"/>
        <v>-1.5000000000000027</v>
      </c>
      <c r="AT324" s="78">
        <f t="shared" si="134"/>
        <v>0.12893966337578489</v>
      </c>
      <c r="AU324" s="78" t="e" cm="1">
        <f t="array" ref="AU324">_xlfn.IFS(
    FALSE, N("Check if X1 shading is ON"),
    $AU$286&lt;&gt;"x", NA(),
    FALSE, N("Check if case is 'LEFT' and x axis value less than z score"),
    AND($AF$305 = "LEFT", $AS324 &lt; IF($AJ$305="", 0, $AJ$305)), $AT324,
    FALSE, N("Check if case is 'RIGHT' and x axis value greater than z score"),
    AND($AF$305 = "RIGHT", $AS324 &gt; IF($AJ$305="", 0, $AJ$305)), $AT324,
    FALSE, N("Check if case is 'TWO' and both directions"),
    AND(
        $AF$305 = "TWO",
        OR($AS324 &lt; -ABS($AJ$305), $AS324 &gt; ABS($AJ$306))
    ), $AT324,
    FALSE, N("Default case: Return NA()"),
    TRUE, NA()
)</f>
        <v>#N/A</v>
      </c>
      <c r="AV324" s="78" t="e" cm="1">
        <f t="array" ref="AV324">_xlfn.IFS(
    FALSE, N("Check if X1 shading is ON"),
    $AU$286&lt;&gt;"x", NA(),
    FALSE, N("Check if case is 'LEFT' and x axis value less than z score"),
    AND($AF$306 = "LEFT", $AS324 &lt; IF($AJ$306="", 0, $AJ$306)), $AT324,
    FALSE, N("Check if case is 'RIGHT' and x axis value greater than z score"),
    AND($AF$306 = "RIGHT", $AS324 &gt; IF($AJ$306="", 0, $AJ$306)), $AT324,
    FALSE, N("Default case: Return NA()"),
    TRUE, NA()
)</f>
        <v>#N/A</v>
      </c>
      <c r="AW324" s="78" t="e" cm="1">
        <f t="array" ref="AW324">_xlfn.IFS(
    FALSE, N("Check if X1 shading is ON"),
    $AW$286&lt;&gt;"x", NA(),
    FALSE, N("Check if case is 'LEFT' and x axis value less than z score"),
    AND($AF$309 = "LEFT", $AS324 &lt; IF($AJ$309="", 0, $AJ$309)), $AT324,
    FALSE, N("Check if case is 'RIGHT' and x axis value greater than z score"),
    AND($AF$309 = "RIGHT", $AS324 &gt; IF($AJ$309="", 0, $AJ$309)), $AT324,
    FALSE, N("Check if case is 'TWO' and both directions"),
    AND(
        $AF$309 = "TWO",
        OR($AS324 &lt; -ABS($AJ$309), $AS324 &gt; ABS($AJ$309))
    ), $AT324,
    FALSE, N("Default case: Return NA()"),
    TRUE, NA()
)</f>
        <v>#N/A</v>
      </c>
      <c r="AX324" s="30"/>
      <c r="AY324" s="66">
        <v>-1.5000000000000027</v>
      </c>
      <c r="AZ324" s="66">
        <v>0.11</v>
      </c>
      <c r="BA324" s="66">
        <f t="shared" si="130"/>
        <v>0.11</v>
      </c>
      <c r="BB324" s="66" t="str">
        <f t="shared" si="131"/>
        <v>x̅</v>
      </c>
      <c r="DA324" s="30"/>
      <c r="DB324" s="30"/>
      <c r="DC324" s="30"/>
      <c r="DD324" s="30"/>
      <c r="DE324" s="49" t="s">
        <v>6</v>
      </c>
      <c r="DF324" s="73" t="s">
        <v>58</v>
      </c>
      <c r="DG324" s="30"/>
      <c r="DH324" s="30"/>
      <c r="DI324" s="30"/>
      <c r="DJ324" s="73" t="s">
        <v>57</v>
      </c>
      <c r="DK324" s="8"/>
      <c r="DL324" s="30"/>
      <c r="DM324" s="30"/>
      <c r="DN324" s="30"/>
      <c r="DO324" s="30"/>
      <c r="DP324" s="30"/>
      <c r="DQ324" s="30"/>
      <c r="DR324" s="38">
        <f t="shared" si="137"/>
        <v>-1.5416666666666694</v>
      </c>
      <c r="DS324" s="78">
        <f t="shared" si="136"/>
        <v>0.12134457913044903</v>
      </c>
      <c r="DT324" s="78" t="e" cm="1">
        <f t="array" ref="DT324">_xlfn.IFS(
    FALSE, N("Check if X1 shading is ON"),
    $DT$287&lt;&gt;"x", NA(),
    FALSE, N("Check if case is 'LEFT' and x axis value less than z score"),
    AND($DE$306 = "LEFT", $DR324 &lt; IF($DI$306="", 0, $DI$306)), $DS324,
    FALSE, N("Check if case is 'RIGHT' and x axis value greater than z score"),
    AND($DE$306 = "RIGHT", $DR324 &gt; IF($DI$306="", 0, $DI$306)), $DS324,
    FALSE, N("Check if case is 'TWO' and both directions"),
    AND(
        $DE$306 = "TWO",
        OR($DR324 &lt; -ABS($DI$306), $DR324 &gt; ABS($DI$307))
    ), $DS324,
    FALSE, N("Default case: Return NA()"),
    TRUE, NA()
)</f>
        <v>#N/A</v>
      </c>
      <c r="DU324" s="78" t="e" cm="1">
        <f t="array" ref="DU324">_xlfn.IFS(
    FALSE, N("Check if X1 shading is ON"),
    $DT$287&lt;&gt;"x", NA(),
    FALSE, N("Check if case is 'LEFT' and x axis value less than z score"),
    AND($DE$307 = "LEFT", $DR324 &lt; IF($DI$307="", 0, $DI$307)), $DS324,
    FALSE, N("Check if case is 'RIGHT' and x axis value greater than z score"),
    AND($DE$307 = "RIGHT", $DR324 &gt; IF($DI$307="", 0, $DI$307)), $DS324,
    FALSE, N("Default case: Return NA()"),
    TRUE, NA()
)</f>
        <v>#N/A</v>
      </c>
      <c r="DV324" s="78" t="e" cm="1">
        <f t="array" ref="DV324">_xlfn.IFS(
    FALSE, N("Check if X1 shading is ON"),
    $DV$287&lt;&gt;"x", NA(),
    FALSE, N("Check if case is 'LEFT' and x axis value less than z score"),
    AND($DE$310 = "LEFT", $DR324 &lt; IF($DI$310="", 0, $DI$310)), $DS324,
    FALSE, N("Check if case is 'RIGHT' and x axis value greater than z score"),
    AND($DE$310 = "RIGHT", $DR324 &gt; IF($DI$310="", 0, $DI$310)), $DS324,
    FALSE, N("Check if case is 'TWO' and both directions"),
    AND(
        $DE$310 = "TWO",
        OR($DR324 &lt; -ABS($DI$310), $DR324 &gt; ABS($DI$310))
    ), $DS324,
    FALSE, N("Default case: Return NA()"),
    TRUE, NA()
)</f>
        <v>#N/A</v>
      </c>
      <c r="DW324" s="30"/>
      <c r="DX324" s="66">
        <v>1.6666666666666652</v>
      </c>
      <c r="DY324" s="66">
        <v>8.6000000000000007E-2</v>
      </c>
      <c r="DZ324" s="66">
        <f t="shared" si="132"/>
        <v>8.6000000000000007E-2</v>
      </c>
      <c r="EA324" s="66" t="str">
        <f t="shared" si="133"/>
        <v>x̅</v>
      </c>
    </row>
    <row r="325" spans="27:131" ht="16" x14ac:dyDescent="0.2">
      <c r="AA325"/>
      <c r="AB325" s="30"/>
      <c r="AC325" s="8"/>
      <c r="AD325" s="8"/>
      <c r="AE325" s="8"/>
      <c r="AF325" s="8"/>
      <c r="AG325" s="8"/>
      <c r="AH325" s="8"/>
      <c r="AI325" s="8"/>
      <c r="AJ325" s="8"/>
      <c r="AK325" s="8"/>
      <c r="AL325" s="8"/>
      <c r="AM325" s="30"/>
      <c r="AN325" s="30"/>
      <c r="AO325" s="30"/>
      <c r="AP325" s="30"/>
      <c r="AQ325" s="30"/>
      <c r="AR325" s="30"/>
      <c r="AS325" s="38">
        <f t="shared" si="135"/>
        <v>-1.4583333333333359</v>
      </c>
      <c r="AT325" s="78">
        <f t="shared" si="134"/>
        <v>0.13681480642300572</v>
      </c>
      <c r="AU325" s="78" t="e" cm="1">
        <f t="array" ref="AU325">_xlfn.IFS(
    FALSE, N("Check if X1 shading is ON"),
    $AU$286&lt;&gt;"x", NA(),
    FALSE, N("Check if case is 'LEFT' and x axis value less than z score"),
    AND($AF$305 = "LEFT", $AS325 &lt; IF($AJ$305="", 0, $AJ$305)), $AT325,
    FALSE, N("Check if case is 'RIGHT' and x axis value greater than z score"),
    AND($AF$305 = "RIGHT", $AS325 &gt; IF($AJ$305="", 0, $AJ$305)), $AT325,
    FALSE, N("Check if case is 'TWO' and both directions"),
    AND(
        $AF$305 = "TWO",
        OR($AS325 &lt; -ABS($AJ$305), $AS325 &gt; ABS($AJ$306))
    ), $AT325,
    FALSE, N("Default case: Return NA()"),
    TRUE, NA()
)</f>
        <v>#N/A</v>
      </c>
      <c r="AV325" s="78" t="e" cm="1">
        <f t="array" ref="AV325">_xlfn.IFS(
    FALSE, N("Check if X1 shading is ON"),
    $AU$286&lt;&gt;"x", NA(),
    FALSE, N("Check if case is 'LEFT' and x axis value less than z score"),
    AND($AF$306 = "LEFT", $AS325 &lt; IF($AJ$306="", 0, $AJ$306)), $AT325,
    FALSE, N("Check if case is 'RIGHT' and x axis value greater than z score"),
    AND($AF$306 = "RIGHT", $AS325 &gt; IF($AJ$306="", 0, $AJ$306)), $AT325,
    FALSE, N("Default case: Return NA()"),
    TRUE, NA()
)</f>
        <v>#N/A</v>
      </c>
      <c r="AW325" s="78" t="e" cm="1">
        <f t="array" ref="AW325">_xlfn.IFS(
    FALSE, N("Check if X1 shading is ON"),
    $AW$286&lt;&gt;"x", NA(),
    FALSE, N("Check if case is 'LEFT' and x axis value less than z score"),
    AND($AF$309 = "LEFT", $AS325 &lt; IF($AJ$309="", 0, $AJ$309)), $AT325,
    FALSE, N("Check if case is 'RIGHT' and x axis value greater than z score"),
    AND($AF$309 = "RIGHT", $AS325 &gt; IF($AJ$309="", 0, $AJ$309)), $AT325,
    FALSE, N("Check if case is 'TWO' and both directions"),
    AND(
        $AF$309 = "TWO",
        OR($AS325 &lt; -ABS($AJ$309), $AS325 &gt; ABS($AJ$309))
    ), $AT325,
    FALSE, N("Default case: Return NA()"),
    TRUE, NA()
)</f>
        <v>#N/A</v>
      </c>
      <c r="AX325" s="30"/>
      <c r="AY325" s="66">
        <v>-1.3333333333333357</v>
      </c>
      <c r="AZ325" s="66">
        <v>0.11</v>
      </c>
      <c r="BA325" s="66">
        <f t="shared" si="130"/>
        <v>0.11</v>
      </c>
      <c r="BB325" s="66" t="str">
        <f t="shared" si="131"/>
        <v>x̅</v>
      </c>
      <c r="DA325" s="30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30"/>
      <c r="DM325" s="30"/>
      <c r="DN325" s="30"/>
      <c r="DO325" s="30"/>
      <c r="DP325" s="30"/>
      <c r="DQ325" s="30"/>
      <c r="DR325" s="38">
        <f t="shared" si="137"/>
        <v>-1.5000000000000027</v>
      </c>
      <c r="DS325" s="78">
        <f t="shared" si="136"/>
        <v>0.12893966337578489</v>
      </c>
      <c r="DT325" s="78" t="e" cm="1">
        <f t="array" ref="DT325">_xlfn.IFS(
    FALSE, N("Check if X1 shading is ON"),
    $DT$287&lt;&gt;"x", NA(),
    FALSE, N("Check if case is 'LEFT' and x axis value less than z score"),
    AND($DE$306 = "LEFT", $DR325 &lt; IF($DI$306="", 0, $DI$306)), $DS325,
    FALSE, N("Check if case is 'RIGHT' and x axis value greater than z score"),
    AND($DE$306 = "RIGHT", $DR325 &gt; IF($DI$306="", 0, $DI$306)), $DS325,
    FALSE, N("Check if case is 'TWO' and both directions"),
    AND(
        $DE$306 = "TWO",
        OR($DR325 &lt; -ABS($DI$306), $DR325 &gt; ABS($DI$307))
    ), $DS325,
    FALSE, N("Default case: Return NA()"),
    TRUE, NA()
)</f>
        <v>#N/A</v>
      </c>
      <c r="DU325" s="78" t="e" cm="1">
        <f t="array" ref="DU325">_xlfn.IFS(
    FALSE, N("Check if X1 shading is ON"),
    $DT$287&lt;&gt;"x", NA(),
    FALSE, N("Check if case is 'LEFT' and x axis value less than z score"),
    AND($DE$307 = "LEFT", $DR325 &lt; IF($DI$307="", 0, $DI$307)), $DS325,
    FALSE, N("Check if case is 'RIGHT' and x axis value greater than z score"),
    AND($DE$307 = "RIGHT", $DR325 &gt; IF($DI$307="", 0, $DI$307)), $DS325,
    FALSE, N("Default case: Return NA()"),
    TRUE, NA()
)</f>
        <v>#N/A</v>
      </c>
      <c r="DV325" s="78" t="e" cm="1">
        <f t="array" ref="DV325">_xlfn.IFS(
    FALSE, N("Check if X1 shading is ON"),
    $DV$287&lt;&gt;"x", NA(),
    FALSE, N("Check if case is 'LEFT' and x axis value less than z score"),
    AND($DE$310 = "LEFT", $DR325 &lt; IF($DI$310="", 0, $DI$310)), $DS325,
    FALSE, N("Check if case is 'RIGHT' and x axis value greater than z score"),
    AND($DE$310 = "RIGHT", $DR325 &gt; IF($DI$310="", 0, $DI$310)), $DS325,
    FALSE, N("Check if case is 'TWO' and both directions"),
    AND(
        $DE$310 = "TWO",
        OR($DR325 &lt; -ABS($DI$310), $DR325 &gt; ABS($DI$310))
    ), $DS325,
    FALSE, N("Default case: Return NA()"),
    TRUE, NA()
)</f>
        <v>#N/A</v>
      </c>
      <c r="DW325" s="30"/>
      <c r="DX325" s="66">
        <v>-1.5000000000000027</v>
      </c>
      <c r="DY325" s="66">
        <v>0.11</v>
      </c>
      <c r="DZ325" s="66">
        <f t="shared" si="132"/>
        <v>0.11</v>
      </c>
      <c r="EA325" s="66" t="str">
        <f t="shared" si="133"/>
        <v>x̅</v>
      </c>
    </row>
    <row r="326" spans="27:131" ht="16" x14ac:dyDescent="0.2">
      <c r="AA326"/>
      <c r="AB326" s="30"/>
      <c r="AC326" s="68" t="s">
        <v>120</v>
      </c>
      <c r="AD326" s="66"/>
      <c r="AE326" s="8"/>
      <c r="AF326" s="8"/>
      <c r="AG326" s="8"/>
      <c r="AH326" s="26"/>
      <c r="AI326" s="30"/>
      <c r="AJ326" s="38"/>
      <c r="AK326" s="39"/>
      <c r="AL326" s="30"/>
      <c r="AM326" s="30"/>
      <c r="AN326" s="30"/>
      <c r="AO326" s="30"/>
      <c r="AP326" s="30"/>
      <c r="AQ326" s="30"/>
      <c r="AR326" s="30"/>
      <c r="AS326" s="38">
        <f t="shared" si="135"/>
        <v>-1.4166666666666692</v>
      </c>
      <c r="AT326" s="78">
        <f t="shared" si="134"/>
        <v>0.14496137184954899</v>
      </c>
      <c r="AU326" s="78" t="e" cm="1">
        <f t="array" ref="AU326">_xlfn.IFS(
    FALSE, N("Check if X1 shading is ON"),
    $AU$286&lt;&gt;"x", NA(),
    FALSE, N("Check if case is 'LEFT' and x axis value less than z score"),
    AND($AF$305 = "LEFT", $AS326 &lt; IF($AJ$305="", 0, $AJ$305)), $AT326,
    FALSE, N("Check if case is 'RIGHT' and x axis value greater than z score"),
    AND($AF$305 = "RIGHT", $AS326 &gt; IF($AJ$305="", 0, $AJ$305)), $AT326,
    FALSE, N("Check if case is 'TWO' and both directions"),
    AND(
        $AF$305 = "TWO",
        OR($AS326 &lt; -ABS($AJ$305), $AS326 &gt; ABS($AJ$306))
    ), $AT326,
    FALSE, N("Default case: Return NA()"),
    TRUE, NA()
)</f>
        <v>#N/A</v>
      </c>
      <c r="AV326" s="78" t="e" cm="1">
        <f t="array" ref="AV326">_xlfn.IFS(
    FALSE, N("Check if X1 shading is ON"),
    $AU$286&lt;&gt;"x", NA(),
    FALSE, N("Check if case is 'LEFT' and x axis value less than z score"),
    AND($AF$306 = "LEFT", $AS326 &lt; IF($AJ$306="", 0, $AJ$306)), $AT326,
    FALSE, N("Check if case is 'RIGHT' and x axis value greater than z score"),
    AND($AF$306 = "RIGHT", $AS326 &gt; IF($AJ$306="", 0, $AJ$306)), $AT326,
    FALSE, N("Default case: Return NA()"),
    TRUE, NA()
)</f>
        <v>#N/A</v>
      </c>
      <c r="AW326" s="78" t="e" cm="1">
        <f t="array" ref="AW326">_xlfn.IFS(
    FALSE, N("Check if X1 shading is ON"),
    $AW$286&lt;&gt;"x", NA(),
    FALSE, N("Check if case is 'LEFT' and x axis value less than z score"),
    AND($AF$309 = "LEFT", $AS326 &lt; IF($AJ$309="", 0, $AJ$309)), $AT326,
    FALSE, N("Check if case is 'RIGHT' and x axis value greater than z score"),
    AND($AF$309 = "RIGHT", $AS326 &gt; IF($AJ$309="", 0, $AJ$309)), $AT326,
    FALSE, N("Check if case is 'TWO' and both directions"),
    AND(
        $AF$309 = "TWO",
        OR($AS326 &lt; -ABS($AJ$309), $AS326 &gt; ABS($AJ$309))
    ), $AT326,
    FALSE, N("Default case: Return NA()"),
    TRUE, NA()
)</f>
        <v>#N/A</v>
      </c>
      <c r="AX326" s="30"/>
      <c r="AY326" s="66">
        <v>-1.1666666666666687</v>
      </c>
      <c r="AZ326" s="66">
        <v>0.11</v>
      </c>
      <c r="BA326" s="66">
        <f t="shared" si="130"/>
        <v>0.11</v>
      </c>
      <c r="BB326" s="66" t="str">
        <f t="shared" si="131"/>
        <v>x̅</v>
      </c>
      <c r="DA326" s="30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30"/>
      <c r="DM326" s="30"/>
      <c r="DN326" s="30"/>
      <c r="DO326" s="30"/>
      <c r="DP326" s="30"/>
      <c r="DQ326" s="30"/>
      <c r="DR326" s="38">
        <f t="shared" si="137"/>
        <v>-1.4583333333333359</v>
      </c>
      <c r="DS326" s="78">
        <f t="shared" si="136"/>
        <v>0.13681480642300572</v>
      </c>
      <c r="DT326" s="78" t="e" cm="1">
        <f t="array" ref="DT326">_xlfn.IFS(
    FALSE, N("Check if X1 shading is ON"),
    $DT$287&lt;&gt;"x", NA(),
    FALSE, N("Check if case is 'LEFT' and x axis value less than z score"),
    AND($DE$306 = "LEFT", $DR326 &lt; IF($DI$306="", 0, $DI$306)), $DS326,
    FALSE, N("Check if case is 'RIGHT' and x axis value greater than z score"),
    AND($DE$306 = "RIGHT", $DR326 &gt; IF($DI$306="", 0, $DI$306)), $DS326,
    FALSE, N("Check if case is 'TWO' and both directions"),
    AND(
        $DE$306 = "TWO",
        OR($DR326 &lt; -ABS($DI$306), $DR326 &gt; ABS($DI$307))
    ), $DS326,
    FALSE, N("Default case: Return NA()"),
    TRUE, NA()
)</f>
        <v>#N/A</v>
      </c>
      <c r="DU326" s="78" t="e" cm="1">
        <f t="array" ref="DU326">_xlfn.IFS(
    FALSE, N("Check if X1 shading is ON"),
    $DT$287&lt;&gt;"x", NA(),
    FALSE, N("Check if case is 'LEFT' and x axis value less than z score"),
    AND($DE$307 = "LEFT", $DR326 &lt; IF($DI$307="", 0, $DI$307)), $DS326,
    FALSE, N("Check if case is 'RIGHT' and x axis value greater than z score"),
    AND($DE$307 = "RIGHT", $DR326 &gt; IF($DI$307="", 0, $DI$307)), $DS326,
    FALSE, N("Default case: Return NA()"),
    TRUE, NA()
)</f>
        <v>#N/A</v>
      </c>
      <c r="DV326" s="78" t="e" cm="1">
        <f t="array" ref="DV326">_xlfn.IFS(
    FALSE, N("Check if X1 shading is ON"),
    $DV$287&lt;&gt;"x", NA(),
    FALSE, N("Check if case is 'LEFT' and x axis value less than z score"),
    AND($DE$310 = "LEFT", $DR326 &lt; IF($DI$310="", 0, $DI$310)), $DS326,
    FALSE, N("Check if case is 'RIGHT' and x axis value greater than z score"),
    AND($DE$310 = "RIGHT", $DR326 &gt; IF($DI$310="", 0, $DI$310)), $DS326,
    FALSE, N("Check if case is 'TWO' and both directions"),
    AND(
        $DE$310 = "TWO",
        OR($DR326 &lt; -ABS($DI$310), $DR326 &gt; ABS($DI$310))
    ), $DS326,
    FALSE, N("Default case: Return NA()"),
    TRUE, NA()
)</f>
        <v>#N/A</v>
      </c>
      <c r="DW326" s="30"/>
      <c r="DX326" s="66">
        <v>-1.3333333333333357</v>
      </c>
      <c r="DY326" s="66">
        <v>0.11</v>
      </c>
      <c r="DZ326" s="66">
        <f t="shared" si="132"/>
        <v>0.11</v>
      </c>
      <c r="EA326" s="66" t="str">
        <f t="shared" si="133"/>
        <v>x̅</v>
      </c>
    </row>
    <row r="327" spans="27:131" ht="16" x14ac:dyDescent="0.2">
      <c r="AA327"/>
      <c r="AB327" s="30"/>
      <c r="AC327" s="35" t="s">
        <v>40</v>
      </c>
      <c r="AD327" s="70" t="s">
        <v>41</v>
      </c>
      <c r="AE327" s="70" t="s">
        <v>1</v>
      </c>
      <c r="AF327" s="35" t="s">
        <v>2</v>
      </c>
      <c r="AG327" s="55" t="s">
        <v>42</v>
      </c>
      <c r="AH327" s="55" t="s">
        <v>43</v>
      </c>
      <c r="AI327" s="35" t="s">
        <v>8</v>
      </c>
      <c r="AJ327" s="38"/>
      <c r="AK327" s="39"/>
      <c r="AL327" s="30"/>
      <c r="AM327" s="30"/>
      <c r="AN327" s="30"/>
      <c r="AO327" s="30"/>
      <c r="AP327" s="30"/>
      <c r="AQ327" s="30"/>
      <c r="AR327" s="30"/>
      <c r="AS327" s="38">
        <f t="shared" si="135"/>
        <v>-1.3750000000000024</v>
      </c>
      <c r="AT327" s="78">
        <f t="shared" si="134"/>
        <v>0.15336859085580268</v>
      </c>
      <c r="AU327" s="78" t="e" cm="1">
        <f t="array" ref="AU327">_xlfn.IFS(
    FALSE, N("Check if X1 shading is ON"),
    $AU$286&lt;&gt;"x", NA(),
    FALSE, N("Check if case is 'LEFT' and x axis value less than z score"),
    AND($AF$305 = "LEFT", $AS327 &lt; IF($AJ$305="", 0, $AJ$305)), $AT327,
    FALSE, N("Check if case is 'RIGHT' and x axis value greater than z score"),
    AND($AF$305 = "RIGHT", $AS327 &gt; IF($AJ$305="", 0, $AJ$305)), $AT327,
    FALSE, N("Check if case is 'TWO' and both directions"),
    AND(
        $AF$305 = "TWO",
        OR($AS327 &lt; -ABS($AJ$305), $AS327 &gt; ABS($AJ$306))
    ), $AT327,
    FALSE, N("Default case: Return NA()"),
    TRUE, NA()
)</f>
        <v>#N/A</v>
      </c>
      <c r="AV327" s="78" t="e" cm="1">
        <f t="array" ref="AV327">_xlfn.IFS(
    FALSE, N("Check if X1 shading is ON"),
    $AU$286&lt;&gt;"x", NA(),
    FALSE, N("Check if case is 'LEFT' and x axis value less than z score"),
    AND($AF$306 = "LEFT", $AS327 &lt; IF($AJ$306="", 0, $AJ$306)), $AT327,
    FALSE, N("Check if case is 'RIGHT' and x axis value greater than z score"),
    AND($AF$306 = "RIGHT", $AS327 &gt; IF($AJ$306="", 0, $AJ$306)), $AT327,
    FALSE, N("Default case: Return NA()"),
    TRUE, NA()
)</f>
        <v>#N/A</v>
      </c>
      <c r="AW327" s="78" t="e" cm="1">
        <f t="array" ref="AW327">_xlfn.IFS(
    FALSE, N("Check if X1 shading is ON"),
    $AW$286&lt;&gt;"x", NA(),
    FALSE, N("Check if case is 'LEFT' and x axis value less than z score"),
    AND($AF$309 = "LEFT", $AS327 &lt; IF($AJ$309="", 0, $AJ$309)), $AT327,
    FALSE, N("Check if case is 'RIGHT' and x axis value greater than z score"),
    AND($AF$309 = "RIGHT", $AS327 &gt; IF($AJ$309="", 0, $AJ$309)), $AT327,
    FALSE, N("Check if case is 'TWO' and both directions"),
    AND(
        $AF$309 = "TWO",
        OR($AS327 &lt; -ABS($AJ$309), $AS327 &gt; ABS($AJ$309))
    ), $AT327,
    FALSE, N("Default case: Return NA()"),
    TRUE, NA()
)</f>
        <v>#N/A</v>
      </c>
      <c r="AX327" s="30"/>
      <c r="AY327" s="66">
        <v>-0.83333333333333526</v>
      </c>
      <c r="AZ327" s="66">
        <v>0.11</v>
      </c>
      <c r="BA327" s="66">
        <f t="shared" si="130"/>
        <v>0.11</v>
      </c>
      <c r="BB327" s="66" t="str">
        <f t="shared" si="131"/>
        <v>x̅</v>
      </c>
      <c r="DA327" s="30"/>
      <c r="DB327" s="68" t="s">
        <v>120</v>
      </c>
      <c r="DC327" s="66"/>
      <c r="DD327" s="8"/>
      <c r="DE327" s="8"/>
      <c r="DF327" s="8"/>
      <c r="DG327" s="26"/>
      <c r="DH327" s="30"/>
      <c r="DI327" s="38"/>
      <c r="DJ327" s="39"/>
      <c r="DK327" s="30"/>
      <c r="DL327" s="30"/>
      <c r="DM327" s="30"/>
      <c r="DN327" s="30"/>
      <c r="DO327" s="30"/>
      <c r="DP327" s="30"/>
      <c r="DQ327" s="30"/>
      <c r="DR327" s="38">
        <f t="shared" si="137"/>
        <v>-1.4166666666666692</v>
      </c>
      <c r="DS327" s="78">
        <f t="shared" si="136"/>
        <v>0.14496137184954899</v>
      </c>
      <c r="DT327" s="78" t="e" cm="1">
        <f t="array" ref="DT327">_xlfn.IFS(
    FALSE, N("Check if X1 shading is ON"),
    $DT$287&lt;&gt;"x", NA(),
    FALSE, N("Check if case is 'LEFT' and x axis value less than z score"),
    AND($DE$306 = "LEFT", $DR327 &lt; IF($DI$306="", 0, $DI$306)), $DS327,
    FALSE, N("Check if case is 'RIGHT' and x axis value greater than z score"),
    AND($DE$306 = "RIGHT", $DR327 &gt; IF($DI$306="", 0, $DI$306)), $DS327,
    FALSE, N("Check if case is 'TWO' and both directions"),
    AND(
        $DE$306 = "TWO",
        OR($DR327 &lt; -ABS($DI$306), $DR327 &gt; ABS($DI$307))
    ), $DS327,
    FALSE, N("Default case: Return NA()"),
    TRUE, NA()
)</f>
        <v>#N/A</v>
      </c>
      <c r="DU327" s="78" t="e" cm="1">
        <f t="array" ref="DU327">_xlfn.IFS(
    FALSE, N("Check if X1 shading is ON"),
    $DT$287&lt;&gt;"x", NA(),
    FALSE, N("Check if case is 'LEFT' and x axis value less than z score"),
    AND($DE$307 = "LEFT", $DR327 &lt; IF($DI$307="", 0, $DI$307)), $DS327,
    FALSE, N("Check if case is 'RIGHT' and x axis value greater than z score"),
    AND($DE$307 = "RIGHT", $DR327 &gt; IF($DI$307="", 0, $DI$307)), $DS327,
    FALSE, N("Default case: Return NA()"),
    TRUE, NA()
)</f>
        <v>#N/A</v>
      </c>
      <c r="DV327" s="78" t="e" cm="1">
        <f t="array" ref="DV327">_xlfn.IFS(
    FALSE, N("Check if X1 shading is ON"),
    $DV$287&lt;&gt;"x", NA(),
    FALSE, N("Check if case is 'LEFT' and x axis value less than z score"),
    AND($DE$310 = "LEFT", $DR327 &lt; IF($DI$310="", 0, $DI$310)), $DS327,
    FALSE, N("Check if case is 'RIGHT' and x axis value greater than z score"),
    AND($DE$310 = "RIGHT", $DR327 &gt; IF($DI$310="", 0, $DI$310)), $DS327,
    FALSE, N("Check if case is 'TWO' and both directions"),
    AND(
        $DE$310 = "TWO",
        OR($DR327 &lt; -ABS($DI$310), $DR327 &gt; ABS($DI$310))
    ), $DS327,
    FALSE, N("Default case: Return NA()"),
    TRUE, NA()
)</f>
        <v>#N/A</v>
      </c>
      <c r="DW327" s="30"/>
      <c r="DX327" s="66">
        <v>-1.1666666666666687</v>
      </c>
      <c r="DY327" s="66">
        <v>0.11</v>
      </c>
      <c r="DZ327" s="66">
        <f t="shared" si="132"/>
        <v>0.11</v>
      </c>
      <c r="EA327" s="66" t="str">
        <f t="shared" si="133"/>
        <v>x̅</v>
      </c>
    </row>
    <row r="328" spans="27:131" ht="17" x14ac:dyDescent="0.2">
      <c r="AA328"/>
      <c r="AB328" s="30"/>
      <c r="AC328" s="32" t="str" cm="1">
        <f t="array" aca="1" ref="AC328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AN308,
        "0"
    ),
    ""
)</f>
        <v>0</v>
      </c>
      <c r="AD328" s="74">
        <v>0.17</v>
      </c>
      <c r="AE328" s="32">
        <v>0</v>
      </c>
      <c r="AF328" s="32" t="e">
        <f ca="1">IF(AC328="x",AD328,NA())</f>
        <v>#N/A</v>
      </c>
      <c r="AG328" s="75">
        <f ca="1">RANDBETWEEN(1,10)</f>
        <v>3</v>
      </c>
      <c r="AH328" s="73" t="s">
        <v>110</v>
      </c>
      <c r="AI328" s="76" t="str" cm="1">
        <f t="array" aca="1" ref="AI328" ca="1">INDEX(AH328:AH337,AG328,1)</f>
        <v>CLUTCH!</v>
      </c>
      <c r="AJ328" s="8"/>
      <c r="AK328" s="8"/>
      <c r="AL328" s="8"/>
      <c r="AM328" s="30"/>
      <c r="AN328" s="30"/>
      <c r="AO328" s="30"/>
      <c r="AP328" s="30"/>
      <c r="AQ328" s="30"/>
      <c r="AR328" s="30"/>
      <c r="AS328" s="38">
        <f t="shared" si="135"/>
        <v>-1.3333333333333357</v>
      </c>
      <c r="AT328" s="78">
        <f t="shared" si="134"/>
        <v>0.16202348261549071</v>
      </c>
      <c r="AU328" s="78" t="e" cm="1">
        <f t="array" ref="AU328">_xlfn.IFS(
    FALSE, N("Check if X1 shading is ON"),
    $AU$286&lt;&gt;"x", NA(),
    FALSE, N("Check if case is 'LEFT' and x axis value less than z score"),
    AND($AF$305 = "LEFT", $AS328 &lt; IF($AJ$305="", 0, $AJ$305)), $AT328,
    FALSE, N("Check if case is 'RIGHT' and x axis value greater than z score"),
    AND($AF$305 = "RIGHT", $AS328 &gt; IF($AJ$305="", 0, $AJ$305)), $AT328,
    FALSE, N("Check if case is 'TWO' and both directions"),
    AND(
        $AF$305 = "TWO",
        OR($AS328 &lt; -ABS($AJ$305), $AS328 &gt; ABS($AJ$306))
    ), $AT328,
    FALSE, N("Default case: Return NA()"),
    TRUE, NA()
)</f>
        <v>#N/A</v>
      </c>
      <c r="AV328" s="78" t="e" cm="1">
        <f t="array" ref="AV328">_xlfn.IFS(
    FALSE, N("Check if X1 shading is ON"),
    $AU$286&lt;&gt;"x", NA(),
    FALSE, N("Check if case is 'LEFT' and x axis value less than z score"),
    AND($AF$306 = "LEFT", $AS328 &lt; IF($AJ$306="", 0, $AJ$306)), $AT328,
    FALSE, N("Check if case is 'RIGHT' and x axis value greater than z score"),
    AND($AF$306 = "RIGHT", $AS328 &gt; IF($AJ$306="", 0, $AJ$306)), $AT328,
    FALSE, N("Default case: Return NA()"),
    TRUE, NA()
)</f>
        <v>#N/A</v>
      </c>
      <c r="AW328" s="78" t="e" cm="1">
        <f t="array" ref="AW328">_xlfn.IFS(
    FALSE, N("Check if X1 shading is ON"),
    $AW$286&lt;&gt;"x", NA(),
    FALSE, N("Check if case is 'LEFT' and x axis value less than z score"),
    AND($AF$309 = "LEFT", $AS328 &lt; IF($AJ$309="", 0, $AJ$309)), $AT328,
    FALSE, N("Check if case is 'RIGHT' and x axis value greater than z score"),
    AND($AF$309 = "RIGHT", $AS328 &gt; IF($AJ$309="", 0, $AJ$309)), $AT328,
    FALSE, N("Check if case is 'TWO' and both directions"),
    AND(
        $AF$309 = "TWO",
        OR($AS328 &lt; -ABS($AJ$309), $AS328 &gt; ABS($AJ$309))
    ), $AT328,
    FALSE, N("Default case: Return NA()"),
    TRUE, NA()
)</f>
        <v>#N/A</v>
      </c>
      <c r="AX328" s="30"/>
      <c r="AY328" s="66">
        <v>-0.66666666666666874</v>
      </c>
      <c r="AZ328" s="66">
        <v>0.11</v>
      </c>
      <c r="BA328" s="66">
        <f t="shared" si="130"/>
        <v>0.11</v>
      </c>
      <c r="BB328" s="66" t="str">
        <f t="shared" si="131"/>
        <v>x̅</v>
      </c>
      <c r="DA328" s="30"/>
      <c r="DB328" s="35" t="s">
        <v>40</v>
      </c>
      <c r="DC328" s="70" t="s">
        <v>41</v>
      </c>
      <c r="DD328" s="70" t="s">
        <v>1</v>
      </c>
      <c r="DE328" s="35" t="s">
        <v>2</v>
      </c>
      <c r="DF328" s="55" t="s">
        <v>42</v>
      </c>
      <c r="DG328" s="55" t="s">
        <v>43</v>
      </c>
      <c r="DH328" s="35" t="s">
        <v>8</v>
      </c>
      <c r="DI328" s="38"/>
      <c r="DJ328" s="39"/>
      <c r="DK328" s="30"/>
      <c r="DL328" s="30"/>
      <c r="DM328" s="30"/>
      <c r="DN328" s="30"/>
      <c r="DO328" s="30"/>
      <c r="DP328" s="30"/>
      <c r="DQ328" s="30"/>
      <c r="DR328" s="38">
        <f t="shared" si="137"/>
        <v>-1.3750000000000024</v>
      </c>
      <c r="DS328" s="78">
        <f t="shared" si="136"/>
        <v>0.15336859085580268</v>
      </c>
      <c r="DT328" s="78" t="e" cm="1">
        <f t="array" ref="DT328">_xlfn.IFS(
    FALSE, N("Check if X1 shading is ON"),
    $DT$287&lt;&gt;"x", NA(),
    FALSE, N("Check if case is 'LEFT' and x axis value less than z score"),
    AND($DE$306 = "LEFT", $DR328 &lt; IF($DI$306="", 0, $DI$306)), $DS328,
    FALSE, N("Check if case is 'RIGHT' and x axis value greater than z score"),
    AND($DE$306 = "RIGHT", $DR328 &gt; IF($DI$306="", 0, $DI$306)), $DS328,
    FALSE, N("Check if case is 'TWO' and both directions"),
    AND(
        $DE$306 = "TWO",
        OR($DR328 &lt; -ABS($DI$306), $DR328 &gt; ABS($DI$307))
    ), $DS328,
    FALSE, N("Default case: Return NA()"),
    TRUE, NA()
)</f>
        <v>#N/A</v>
      </c>
      <c r="DU328" s="78" t="e" cm="1">
        <f t="array" ref="DU328">_xlfn.IFS(
    FALSE, N("Check if X1 shading is ON"),
    $DT$287&lt;&gt;"x", NA(),
    FALSE, N("Check if case is 'LEFT' and x axis value less than z score"),
    AND($DE$307 = "LEFT", $DR328 &lt; IF($DI$307="", 0, $DI$307)), $DS328,
    FALSE, N("Check if case is 'RIGHT' and x axis value greater than z score"),
    AND($DE$307 = "RIGHT", $DR328 &gt; IF($DI$307="", 0, $DI$307)), $DS328,
    FALSE, N("Default case: Return NA()"),
    TRUE, NA()
)</f>
        <v>#N/A</v>
      </c>
      <c r="DV328" s="78" t="e" cm="1">
        <f t="array" ref="DV328">_xlfn.IFS(
    FALSE, N("Check if X1 shading is ON"),
    $DV$287&lt;&gt;"x", NA(),
    FALSE, N("Check if case is 'LEFT' and x axis value less than z score"),
    AND($DE$310 = "LEFT", $DR328 &lt; IF($DI$310="", 0, $DI$310)), $DS328,
    FALSE, N("Check if case is 'RIGHT' and x axis value greater than z score"),
    AND($DE$310 = "RIGHT", $DR328 &gt; IF($DI$310="", 0, $DI$310)), $DS328,
    FALSE, N("Check if case is 'TWO' and both directions"),
    AND(
        $DE$310 = "TWO",
        OR($DR328 &lt; -ABS($DI$310), $DR328 &gt; ABS($DI$310))
    ), $DS328,
    FALSE, N("Default case: Return NA()"),
    TRUE, NA()
)</f>
        <v>#N/A</v>
      </c>
      <c r="DW328" s="30"/>
      <c r="DX328" s="66">
        <v>-0.83333333333333526</v>
      </c>
      <c r="DY328" s="66">
        <v>0.11</v>
      </c>
      <c r="DZ328" s="66">
        <f t="shared" si="132"/>
        <v>0.11</v>
      </c>
      <c r="EA328" s="66" t="str">
        <f t="shared" si="133"/>
        <v>x̅</v>
      </c>
    </row>
    <row r="329" spans="27:131" ht="17" x14ac:dyDescent="0.2">
      <c r="AA329"/>
      <c r="AB329" s="30"/>
      <c r="AC329" s="26"/>
      <c r="AD329" s="66"/>
      <c r="AE329" s="26"/>
      <c r="AF329" s="26"/>
      <c r="AG329" s="30"/>
      <c r="AH329" s="50" t="s">
        <v>111</v>
      </c>
      <c r="AI329" s="30"/>
      <c r="AJ329" s="8"/>
      <c r="AK329" s="8"/>
      <c r="AL329" s="8"/>
      <c r="AM329" s="30"/>
      <c r="AN329" s="30"/>
      <c r="AO329" s="30"/>
      <c r="AP329" s="30"/>
      <c r="AQ329" s="30"/>
      <c r="AR329" s="30"/>
      <c r="AS329" s="38">
        <f t="shared" si="135"/>
        <v>-1.291666666666669</v>
      </c>
      <c r="AT329" s="78">
        <f t="shared" si="134"/>
        <v>0.1709107901683504</v>
      </c>
      <c r="AU329" s="78" t="e" cm="1">
        <f t="array" ref="AU329">_xlfn.IFS(
    FALSE, N("Check if X1 shading is ON"),
    $AU$286&lt;&gt;"x", NA(),
    FALSE, N("Check if case is 'LEFT' and x axis value less than z score"),
    AND($AF$305 = "LEFT", $AS329 &lt; IF($AJ$305="", 0, $AJ$305)), $AT329,
    FALSE, N("Check if case is 'RIGHT' and x axis value greater than z score"),
    AND($AF$305 = "RIGHT", $AS329 &gt; IF($AJ$305="", 0, $AJ$305)), $AT329,
    FALSE, N("Check if case is 'TWO' and both directions"),
    AND(
        $AF$305 = "TWO",
        OR($AS329 &lt; -ABS($AJ$305), $AS329 &gt; ABS($AJ$306))
    ), $AT329,
    FALSE, N("Default case: Return NA()"),
    TRUE, NA()
)</f>
        <v>#N/A</v>
      </c>
      <c r="AV329" s="78" t="e" cm="1">
        <f t="array" ref="AV329">_xlfn.IFS(
    FALSE, N("Check if X1 shading is ON"),
    $AU$286&lt;&gt;"x", NA(),
    FALSE, N("Check if case is 'LEFT' and x axis value less than z score"),
    AND($AF$306 = "LEFT", $AS329 &lt; IF($AJ$306="", 0, $AJ$306)), $AT329,
    FALSE, N("Check if case is 'RIGHT' and x axis value greater than z score"),
    AND($AF$306 = "RIGHT", $AS329 &gt; IF($AJ$306="", 0, $AJ$306)), $AT329,
    FALSE, N("Default case: Return NA()"),
    TRUE, NA()
)</f>
        <v>#N/A</v>
      </c>
      <c r="AW329" s="78" t="e" cm="1">
        <f t="array" ref="AW329">_xlfn.IFS(
    FALSE, N("Check if X1 shading is ON"),
    $AW$286&lt;&gt;"x", NA(),
    FALSE, N("Check if case is 'LEFT' and x axis value less than z score"),
    AND($AF$309 = "LEFT", $AS329 &lt; IF($AJ$309="", 0, $AJ$309)), $AT329,
    FALSE, N("Check if case is 'RIGHT' and x axis value greater than z score"),
    AND($AF$309 = "RIGHT", $AS329 &gt; IF($AJ$309="", 0, $AJ$309)), $AT329,
    FALSE, N("Check if case is 'TWO' and both directions"),
    AND(
        $AF$309 = "TWO",
        OR($AS329 &lt; -ABS($AJ$309), $AS329 &gt; ABS($AJ$309))
    ), $AT329,
    FALSE, N("Default case: Return NA()"),
    TRUE, NA()
)</f>
        <v>#N/A</v>
      </c>
      <c r="AX329" s="30"/>
      <c r="AY329" s="66">
        <v>-0.50000000000000222</v>
      </c>
      <c r="AZ329" s="66">
        <v>0.11</v>
      </c>
      <c r="BA329" s="66">
        <f t="shared" si="130"/>
        <v>0.11</v>
      </c>
      <c r="BB329" s="66" t="str">
        <f t="shared" si="131"/>
        <v>x̅</v>
      </c>
      <c r="DA329" s="30"/>
      <c r="DB329" s="32" t="str" cm="1">
        <f t="array" aca="1" ref="DB329" ca="1">IFERROR(
    IF(
        OR(
            AND(ISNUMBER(INDIRECT("A2")), ISNUMBER(INDIRECT("B2")), INDIRECT("A2") &gt; 0, INDIRECT("B2") &gt; 0, INDIRECT("A2") = INDIRECT("B2")),
            AND(ISNUMBER(INDIRECT("B2")), ISNUMBER(INDIRECT("C2")), INDIRECT("B2") &gt; 0, INDIRECT("C2") &gt; 0, INDIRECT("B2") = INDIRECT("C2")),
            AND(ISNUMBER(INDIRECT("C2")), ISNUMBER(INDIRECT("D2")), INDIRECT("C2") &gt; 0, INDIRECT("D2") &gt; 0, INDIRECT("C2") = INDIRECT("D2")),
            AND(ISNUMBER(INDIRECT("D2")), ISNUMBER(INDIRECT("E2")), INDIRECT("D2") &gt; 0, INDIRECT("E2") &gt; 0, INDIRECT("D2") = INDIRECT("E2"))
        ),
        DM309,
        "0"
    ),
    ""
)</f>
        <v>0</v>
      </c>
      <c r="DC329" s="74">
        <v>0.17</v>
      </c>
      <c r="DD329" s="32">
        <v>0</v>
      </c>
      <c r="DE329" s="32" t="e">
        <f ca="1">IF(DB329="x",DC329,NA())</f>
        <v>#N/A</v>
      </c>
      <c r="DF329" s="75">
        <f ca="1">RANDBETWEEN(1,10)</f>
        <v>1</v>
      </c>
      <c r="DG329" s="73" t="s">
        <v>110</v>
      </c>
      <c r="DH329" s="76" t="str" cm="1">
        <f t="array" aca="1" ref="DH329" ca="1">INDEX(DG329:DG338,DF329,1)</f>
        <v>SLAY!</v>
      </c>
      <c r="DI329" s="8"/>
      <c r="DJ329" s="8"/>
      <c r="DK329" s="8"/>
      <c r="DL329" s="30"/>
      <c r="DM329" s="30"/>
      <c r="DN329" s="30"/>
      <c r="DO329" s="30"/>
      <c r="DP329" s="30"/>
      <c r="DQ329" s="30"/>
      <c r="DR329" s="38">
        <f t="shared" si="137"/>
        <v>-1.3333333333333357</v>
      </c>
      <c r="DS329" s="78">
        <f t="shared" si="136"/>
        <v>0.16202348261549071</v>
      </c>
      <c r="DT329" s="78" t="e" cm="1">
        <f t="array" ref="DT329">_xlfn.IFS(
    FALSE, N("Check if X1 shading is ON"),
    $DT$287&lt;&gt;"x", NA(),
    FALSE, N("Check if case is 'LEFT' and x axis value less than z score"),
    AND($DE$306 = "LEFT", $DR329 &lt; IF($DI$306="", 0, $DI$306)), $DS329,
    FALSE, N("Check if case is 'RIGHT' and x axis value greater than z score"),
    AND($DE$306 = "RIGHT", $DR329 &gt; IF($DI$306="", 0, $DI$306)), $DS329,
    FALSE, N("Check if case is 'TWO' and both directions"),
    AND(
        $DE$306 = "TWO",
        OR($DR329 &lt; -ABS($DI$306), $DR329 &gt; ABS($DI$307))
    ), $DS329,
    FALSE, N("Default case: Return NA()"),
    TRUE, NA()
)</f>
        <v>#N/A</v>
      </c>
      <c r="DU329" s="78" t="e" cm="1">
        <f t="array" ref="DU329">_xlfn.IFS(
    FALSE, N("Check if X1 shading is ON"),
    $DT$287&lt;&gt;"x", NA(),
    FALSE, N("Check if case is 'LEFT' and x axis value less than z score"),
    AND($DE$307 = "LEFT", $DR329 &lt; IF($DI$307="", 0, $DI$307)), $DS329,
    FALSE, N("Check if case is 'RIGHT' and x axis value greater than z score"),
    AND($DE$307 = "RIGHT", $DR329 &gt; IF($DI$307="", 0, $DI$307)), $DS329,
    FALSE, N("Default case: Return NA()"),
    TRUE, NA()
)</f>
        <v>#N/A</v>
      </c>
      <c r="DV329" s="78" t="e" cm="1">
        <f t="array" ref="DV329">_xlfn.IFS(
    FALSE, N("Check if X1 shading is ON"),
    $DV$287&lt;&gt;"x", NA(),
    FALSE, N("Check if case is 'LEFT' and x axis value less than z score"),
    AND($DE$310 = "LEFT", $DR329 &lt; IF($DI$310="", 0, $DI$310)), $DS329,
    FALSE, N("Check if case is 'RIGHT' and x axis value greater than z score"),
    AND($DE$310 = "RIGHT", $DR329 &gt; IF($DI$310="", 0, $DI$310)), $DS329,
    FALSE, N("Check if case is 'TWO' and both directions"),
    AND(
        $DE$310 = "TWO",
        OR($DR329 &lt; -ABS($DI$310), $DR329 &gt; ABS($DI$310))
    ), $DS329,
    FALSE, N("Default case: Return NA()"),
    TRUE, NA()
)</f>
        <v>#N/A</v>
      </c>
      <c r="DW329" s="30"/>
      <c r="DX329" s="66">
        <v>-0.66666666666666874</v>
      </c>
      <c r="DY329" s="66">
        <v>0.11</v>
      </c>
      <c r="DZ329" s="66">
        <f t="shared" si="132"/>
        <v>0.11</v>
      </c>
      <c r="EA329" s="66" t="str">
        <f t="shared" si="133"/>
        <v>x̅</v>
      </c>
    </row>
    <row r="330" spans="27:131" ht="16" x14ac:dyDescent="0.2">
      <c r="AA330"/>
      <c r="AB330" s="30"/>
      <c r="AC330" s="26"/>
      <c r="AD330" s="8"/>
      <c r="AE330" s="66"/>
      <c r="AF330" s="26"/>
      <c r="AG330" s="30"/>
      <c r="AH330" s="50" t="s">
        <v>119</v>
      </c>
      <c r="AI330" s="30"/>
      <c r="AJ330" s="8"/>
      <c r="AK330" s="8"/>
      <c r="AL330" s="8"/>
      <c r="AM330" s="30"/>
      <c r="AN330" s="30"/>
      <c r="AO330" s="30"/>
      <c r="AP330" s="30"/>
      <c r="AQ330" s="30"/>
      <c r="AR330" s="30"/>
      <c r="AS330" s="38">
        <f t="shared" si="135"/>
        <v>-1.2500000000000022</v>
      </c>
      <c r="AT330" s="78">
        <f t="shared" si="134"/>
        <v>0.1800129339136412</v>
      </c>
      <c r="AU330" s="78" t="e" cm="1">
        <f t="array" ref="AU330">_xlfn.IFS(
    FALSE, N("Check if X1 shading is ON"),
    $AU$286&lt;&gt;"x", NA(),
    FALSE, N("Check if case is 'LEFT' and x axis value less than z score"),
    AND($AF$305 = "LEFT", $AS330 &lt; IF($AJ$305="", 0, $AJ$305)), $AT330,
    FALSE, N("Check if case is 'RIGHT' and x axis value greater than z score"),
    AND($AF$305 = "RIGHT", $AS330 &gt; IF($AJ$305="", 0, $AJ$305)), $AT330,
    FALSE, N("Check if case is 'TWO' and both directions"),
    AND(
        $AF$305 = "TWO",
        OR($AS330 &lt; -ABS($AJ$305), $AS330 &gt; ABS($AJ$306))
    ), $AT330,
    FALSE, N("Default case: Return NA()"),
    TRUE, NA()
)</f>
        <v>#N/A</v>
      </c>
      <c r="AV330" s="78" t="e" cm="1">
        <f t="array" ref="AV330">_xlfn.IFS(
    FALSE, N("Check if X1 shading is ON"),
    $AU$286&lt;&gt;"x", NA(),
    FALSE, N("Check if case is 'LEFT' and x axis value less than z score"),
    AND($AF$306 = "LEFT", $AS330 &lt; IF($AJ$306="", 0, $AJ$306)), $AT330,
    FALSE, N("Check if case is 'RIGHT' and x axis value greater than z score"),
    AND($AF$306 = "RIGHT", $AS330 &gt; IF($AJ$306="", 0, $AJ$306)), $AT330,
    FALSE, N("Default case: Return NA()"),
    TRUE, NA()
)</f>
        <v>#N/A</v>
      </c>
      <c r="AW330" s="78" t="e" cm="1">
        <f t="array" ref="AW330">_xlfn.IFS(
    FALSE, N("Check if X1 shading is ON"),
    $AW$286&lt;&gt;"x", NA(),
    FALSE, N("Check if case is 'LEFT' and x axis value less than z score"),
    AND($AF$309 = "LEFT", $AS330 &lt; IF($AJ$309="", 0, $AJ$309)), $AT330,
    FALSE, N("Check if case is 'RIGHT' and x axis value greater than z score"),
    AND($AF$309 = "RIGHT", $AS330 &gt; IF($AJ$309="", 0, $AJ$309)), $AT330,
    FALSE, N("Check if case is 'TWO' and both directions"),
    AND(
        $AF$309 = "TWO",
        OR($AS330 &lt; -ABS($AJ$309), $AS330 &gt; ABS($AJ$309))
    ), $AT330,
    FALSE, N("Default case: Return NA()"),
    TRUE, NA()
)</f>
        <v>#N/A</v>
      </c>
      <c r="AX330" s="30"/>
      <c r="AY330" s="66">
        <v>-0.33333333333333548</v>
      </c>
      <c r="AZ330" s="66">
        <v>0.11</v>
      </c>
      <c r="BA330" s="66">
        <f t="shared" si="130"/>
        <v>0.11</v>
      </c>
      <c r="BB330" s="66" t="str">
        <f t="shared" si="131"/>
        <v>x̅</v>
      </c>
      <c r="DA330" s="30"/>
      <c r="DB330" s="26"/>
      <c r="DC330" s="66"/>
      <c r="DD330" s="26"/>
      <c r="DE330" s="26"/>
      <c r="DF330" s="30"/>
      <c r="DG330" s="50" t="s">
        <v>111</v>
      </c>
      <c r="DH330" s="30"/>
      <c r="DI330" s="8"/>
      <c r="DJ330" s="8"/>
      <c r="DK330" s="8"/>
      <c r="DL330" s="30"/>
      <c r="DM330" s="30"/>
      <c r="DN330" s="30"/>
      <c r="DO330" s="30"/>
      <c r="DP330" s="30"/>
      <c r="DQ330" s="30"/>
      <c r="DR330" s="38">
        <f t="shared" si="137"/>
        <v>-1.291666666666669</v>
      </c>
      <c r="DS330" s="78">
        <f t="shared" si="136"/>
        <v>0.1709107901683504</v>
      </c>
      <c r="DT330" s="78" t="e" cm="1">
        <f t="array" ref="DT330">_xlfn.IFS(
    FALSE, N("Check if X1 shading is ON"),
    $DT$287&lt;&gt;"x", NA(),
    FALSE, N("Check if case is 'LEFT' and x axis value less than z score"),
    AND($DE$306 = "LEFT", $DR330 &lt; IF($DI$306="", 0, $DI$306)), $DS330,
    FALSE, N("Check if case is 'RIGHT' and x axis value greater than z score"),
    AND($DE$306 = "RIGHT", $DR330 &gt; IF($DI$306="", 0, $DI$306)), $DS330,
    FALSE, N("Check if case is 'TWO' and both directions"),
    AND(
        $DE$306 = "TWO",
        OR($DR330 &lt; -ABS($DI$306), $DR330 &gt; ABS($DI$307))
    ), $DS330,
    FALSE, N("Default case: Return NA()"),
    TRUE, NA()
)</f>
        <v>#N/A</v>
      </c>
      <c r="DU330" s="78" t="e" cm="1">
        <f t="array" ref="DU330">_xlfn.IFS(
    FALSE, N("Check if X1 shading is ON"),
    $DT$287&lt;&gt;"x", NA(),
    FALSE, N("Check if case is 'LEFT' and x axis value less than z score"),
    AND($DE$307 = "LEFT", $DR330 &lt; IF($DI$307="", 0, $DI$307)), $DS330,
    FALSE, N("Check if case is 'RIGHT' and x axis value greater than z score"),
    AND($DE$307 = "RIGHT", $DR330 &gt; IF($DI$307="", 0, $DI$307)), $DS330,
    FALSE, N("Default case: Return NA()"),
    TRUE, NA()
)</f>
        <v>#N/A</v>
      </c>
      <c r="DV330" s="78" t="e" cm="1">
        <f t="array" ref="DV330">_xlfn.IFS(
    FALSE, N("Check if X1 shading is ON"),
    $DV$287&lt;&gt;"x", NA(),
    FALSE, N("Check if case is 'LEFT' and x axis value less than z score"),
    AND($DE$310 = "LEFT", $DR330 &lt; IF($DI$310="", 0, $DI$310)), $DS330,
    FALSE, N("Check if case is 'RIGHT' and x axis value greater than z score"),
    AND($DE$310 = "RIGHT", $DR330 &gt; IF($DI$310="", 0, $DI$310)), $DS330,
    FALSE, N("Check if case is 'TWO' and both directions"),
    AND(
        $DE$310 = "TWO",
        OR($DR330 &lt; -ABS($DI$310), $DR330 &gt; ABS($DI$310))
    ), $DS330,
    FALSE, N("Default case: Return NA()"),
    TRUE, NA()
)</f>
        <v>#N/A</v>
      </c>
      <c r="DW330" s="30"/>
      <c r="DX330" s="66">
        <v>-0.50000000000000222</v>
      </c>
      <c r="DY330" s="66">
        <v>0.11</v>
      </c>
      <c r="DZ330" s="66">
        <f t="shared" si="132"/>
        <v>0.11</v>
      </c>
      <c r="EA330" s="66" t="str">
        <f t="shared" si="133"/>
        <v>x̅</v>
      </c>
    </row>
    <row r="331" spans="27:131" ht="16" x14ac:dyDescent="0.2">
      <c r="AA331"/>
      <c r="AB331" s="30"/>
      <c r="AC331" s="26"/>
      <c r="AD331" s="8"/>
      <c r="AE331" s="66"/>
      <c r="AF331" s="26"/>
      <c r="AG331" s="30"/>
      <c r="AH331" s="50" t="s">
        <v>112</v>
      </c>
      <c r="AI331" s="30"/>
      <c r="AJ331" s="8"/>
      <c r="AK331" s="8"/>
      <c r="AL331" s="8"/>
      <c r="AM331" s="30"/>
      <c r="AN331" s="30"/>
      <c r="AO331" s="30"/>
      <c r="AP331" s="30"/>
      <c r="AQ331" s="30"/>
      <c r="AR331" s="30"/>
      <c r="AS331" s="38">
        <f t="shared" si="135"/>
        <v>-1.2083333333333355</v>
      </c>
      <c r="AT331" s="78">
        <f t="shared" si="134"/>
        <v>0.1893099846787111</v>
      </c>
      <c r="AU331" s="78" t="e" cm="1">
        <f t="array" ref="AU331">_xlfn.IFS(
    FALSE, N("Check if X1 shading is ON"),
    $AU$286&lt;&gt;"x", NA(),
    FALSE, N("Check if case is 'LEFT' and x axis value less than z score"),
    AND($AF$305 = "LEFT", $AS331 &lt; IF($AJ$305="", 0, $AJ$305)), $AT331,
    FALSE, N("Check if case is 'RIGHT' and x axis value greater than z score"),
    AND($AF$305 = "RIGHT", $AS331 &gt; IF($AJ$305="", 0, $AJ$305)), $AT331,
    FALSE, N("Check if case is 'TWO' and both directions"),
    AND(
        $AF$305 = "TWO",
        OR($AS331 &lt; -ABS($AJ$305), $AS331 &gt; ABS($AJ$306))
    ), $AT331,
    FALSE, N("Default case: Return NA()"),
    TRUE, NA()
)</f>
        <v>#N/A</v>
      </c>
      <c r="AV331" s="78" t="e" cm="1">
        <f t="array" ref="AV331">_xlfn.IFS(
    FALSE, N("Check if X1 shading is ON"),
    $AU$286&lt;&gt;"x", NA(),
    FALSE, N("Check if case is 'LEFT' and x axis value less than z score"),
    AND($AF$306 = "LEFT", $AS331 &lt; IF($AJ$306="", 0, $AJ$306)), $AT331,
    FALSE, N("Check if case is 'RIGHT' and x axis value greater than z score"),
    AND($AF$306 = "RIGHT", $AS331 &gt; IF($AJ$306="", 0, $AJ$306)), $AT331,
    FALSE, N("Default case: Return NA()"),
    TRUE, NA()
)</f>
        <v>#N/A</v>
      </c>
      <c r="AW331" s="78" t="e" cm="1">
        <f t="array" ref="AW331">_xlfn.IFS(
    FALSE, N("Check if X1 shading is ON"),
    $AW$286&lt;&gt;"x", NA(),
    FALSE, N("Check if case is 'LEFT' and x axis value less than z score"),
    AND($AF$309 = "LEFT", $AS331 &lt; IF($AJ$309="", 0, $AJ$309)), $AT331,
    FALSE, N("Check if case is 'RIGHT' and x axis value greater than z score"),
    AND($AF$309 = "RIGHT", $AS331 &gt; IF($AJ$309="", 0, $AJ$309)), $AT331,
    FALSE, N("Check if case is 'TWO' and both directions"),
    AND(
        $AF$309 = "TWO",
        OR($AS331 &lt; -ABS($AJ$309), $AS331 &gt; ABS($AJ$309))
    ), $AT331,
    FALSE, N("Default case: Return NA()"),
    TRUE, NA()
)</f>
        <v>#N/A</v>
      </c>
      <c r="AX331" s="30"/>
      <c r="AY331" s="66">
        <v>-0.16666666666666879</v>
      </c>
      <c r="AZ331" s="66">
        <v>0.11</v>
      </c>
      <c r="BA331" s="66">
        <f t="shared" si="130"/>
        <v>0.11</v>
      </c>
      <c r="BB331" s="66" t="str">
        <f t="shared" si="131"/>
        <v>x̅</v>
      </c>
      <c r="DA331" s="30"/>
      <c r="DB331" s="26"/>
      <c r="DC331" s="8"/>
      <c r="DD331" s="66"/>
      <c r="DE331" s="26"/>
      <c r="DF331" s="30"/>
      <c r="DG331" s="50" t="s">
        <v>119</v>
      </c>
      <c r="DH331" s="30"/>
      <c r="DI331" s="8"/>
      <c r="DJ331" s="8"/>
      <c r="DK331" s="8"/>
      <c r="DL331" s="30"/>
      <c r="DM331" s="30"/>
      <c r="DN331" s="30"/>
      <c r="DO331" s="30"/>
      <c r="DP331" s="30"/>
      <c r="DQ331" s="30"/>
      <c r="DR331" s="38">
        <f t="shared" si="137"/>
        <v>-1.2500000000000022</v>
      </c>
      <c r="DS331" s="78">
        <f t="shared" si="136"/>
        <v>0.1800129339136412</v>
      </c>
      <c r="DT331" s="78" t="e" cm="1">
        <f t="array" ref="DT331">_xlfn.IFS(
    FALSE, N("Check if X1 shading is ON"),
    $DT$287&lt;&gt;"x", NA(),
    FALSE, N("Check if case is 'LEFT' and x axis value less than z score"),
    AND($DE$306 = "LEFT", $DR331 &lt; IF($DI$306="", 0, $DI$306)), $DS331,
    FALSE, N("Check if case is 'RIGHT' and x axis value greater than z score"),
    AND($DE$306 = "RIGHT", $DR331 &gt; IF($DI$306="", 0, $DI$306)), $DS331,
    FALSE, N("Check if case is 'TWO' and both directions"),
    AND(
        $DE$306 = "TWO",
        OR($DR331 &lt; -ABS($DI$306), $DR331 &gt; ABS($DI$307))
    ), $DS331,
    FALSE, N("Default case: Return NA()"),
    TRUE, NA()
)</f>
        <v>#N/A</v>
      </c>
      <c r="DU331" s="78" t="e" cm="1">
        <f t="array" ref="DU331">_xlfn.IFS(
    FALSE, N("Check if X1 shading is ON"),
    $DT$287&lt;&gt;"x", NA(),
    FALSE, N("Check if case is 'LEFT' and x axis value less than z score"),
    AND($DE$307 = "LEFT", $DR331 &lt; IF($DI$307="", 0, $DI$307)), $DS331,
    FALSE, N("Check if case is 'RIGHT' and x axis value greater than z score"),
    AND($DE$307 = "RIGHT", $DR331 &gt; IF($DI$307="", 0, $DI$307)), $DS331,
    FALSE, N("Default case: Return NA()"),
    TRUE, NA()
)</f>
        <v>#N/A</v>
      </c>
      <c r="DV331" s="78" t="e" cm="1">
        <f t="array" ref="DV331">_xlfn.IFS(
    FALSE, N("Check if X1 shading is ON"),
    $DV$287&lt;&gt;"x", NA(),
    FALSE, N("Check if case is 'LEFT' and x axis value less than z score"),
    AND($DE$310 = "LEFT", $DR331 &lt; IF($DI$310="", 0, $DI$310)), $DS331,
    FALSE, N("Check if case is 'RIGHT' and x axis value greater than z score"),
    AND($DE$310 = "RIGHT", $DR331 &gt; IF($DI$310="", 0, $DI$310)), $DS331,
    FALSE, N("Check if case is 'TWO' and both directions"),
    AND(
        $DE$310 = "TWO",
        OR($DR331 &lt; -ABS($DI$310), $DR331 &gt; ABS($DI$310))
    ), $DS331,
    FALSE, N("Default case: Return NA()"),
    TRUE, NA()
)</f>
        <v>#N/A</v>
      </c>
      <c r="DW331" s="30"/>
      <c r="DX331" s="66">
        <v>-0.33333333333333548</v>
      </c>
      <c r="DY331" s="66">
        <v>0.11</v>
      </c>
      <c r="DZ331" s="66">
        <f t="shared" si="132"/>
        <v>0.11</v>
      </c>
      <c r="EA331" s="66" t="str">
        <f t="shared" si="133"/>
        <v>x̅</v>
      </c>
    </row>
    <row r="332" spans="27:131" ht="16" x14ac:dyDescent="0.2">
      <c r="AA332"/>
      <c r="AB332" s="30"/>
      <c r="AC332" s="26"/>
      <c r="AD332" s="8"/>
      <c r="AE332" s="66"/>
      <c r="AF332" s="26"/>
      <c r="AG332" s="30"/>
      <c r="AH332" s="50" t="s">
        <v>113</v>
      </c>
      <c r="AI332" s="30"/>
      <c r="AJ332" s="8"/>
      <c r="AK332" s="8"/>
      <c r="AL332" s="8"/>
      <c r="AM332" s="30"/>
      <c r="AN332" s="30"/>
      <c r="AO332" s="30"/>
      <c r="AP332" s="30"/>
      <c r="AQ332" s="30"/>
      <c r="AR332" s="30"/>
      <c r="AS332" s="38">
        <f t="shared" si="135"/>
        <v>-1.1666666666666687</v>
      </c>
      <c r="AT332" s="78">
        <f t="shared" si="134"/>
        <v>0.1987796582109283</v>
      </c>
      <c r="AU332" s="78" t="e" cm="1">
        <f t="array" ref="AU332">_xlfn.IFS(
    FALSE, N("Check if X1 shading is ON"),
    $AU$286&lt;&gt;"x", NA(),
    FALSE, N("Check if case is 'LEFT' and x axis value less than z score"),
    AND($AF$305 = "LEFT", $AS332 &lt; IF($AJ$305="", 0, $AJ$305)), $AT332,
    FALSE, N("Check if case is 'RIGHT' and x axis value greater than z score"),
    AND($AF$305 = "RIGHT", $AS332 &gt; IF($AJ$305="", 0, $AJ$305)), $AT332,
    FALSE, N("Check if case is 'TWO' and both directions"),
    AND(
        $AF$305 = "TWO",
        OR($AS332 &lt; -ABS($AJ$305), $AS332 &gt; ABS($AJ$306))
    ), $AT332,
    FALSE, N("Default case: Return NA()"),
    TRUE, NA()
)</f>
        <v>#N/A</v>
      </c>
      <c r="AV332" s="78" t="e" cm="1">
        <f t="array" ref="AV332">_xlfn.IFS(
    FALSE, N("Check if X1 shading is ON"),
    $AU$286&lt;&gt;"x", NA(),
    FALSE, N("Check if case is 'LEFT' and x axis value less than z score"),
    AND($AF$306 = "LEFT", $AS332 &lt; IF($AJ$306="", 0, $AJ$306)), $AT332,
    FALSE, N("Check if case is 'RIGHT' and x axis value greater than z score"),
    AND($AF$306 = "RIGHT", $AS332 &gt; IF($AJ$306="", 0, $AJ$306)), $AT332,
    FALSE, N("Default case: Return NA()"),
    TRUE, NA()
)</f>
        <v>#N/A</v>
      </c>
      <c r="AW332" s="78" t="e" cm="1">
        <f t="array" ref="AW332">_xlfn.IFS(
    FALSE, N("Check if X1 shading is ON"),
    $AW$286&lt;&gt;"x", NA(),
    FALSE, N("Check if case is 'LEFT' and x axis value less than z score"),
    AND($AF$309 = "LEFT", $AS332 &lt; IF($AJ$309="", 0, $AJ$309)), $AT332,
    FALSE, N("Check if case is 'RIGHT' and x axis value greater than z score"),
    AND($AF$309 = "RIGHT", $AS332 &gt; IF($AJ$309="", 0, $AJ$309)), $AT332,
    FALSE, N("Check if case is 'TWO' and both directions"),
    AND(
        $AF$309 = "TWO",
        OR($AS332 &lt; -ABS($AJ$309), $AS332 &gt; ABS($AJ$309))
    ), $AT332,
    FALSE, N("Default case: Return NA()"),
    TRUE, NA()
)</f>
        <v>#N/A</v>
      </c>
      <c r="AX332" s="30"/>
      <c r="AY332" s="66">
        <v>0.16666666666666449</v>
      </c>
      <c r="AZ332" s="66">
        <v>0.11</v>
      </c>
      <c r="BA332" s="66">
        <f t="shared" si="130"/>
        <v>0.11</v>
      </c>
      <c r="BB332" s="66" t="str">
        <f t="shared" si="131"/>
        <v>x̅</v>
      </c>
      <c r="DA332" s="30"/>
      <c r="DB332" s="26"/>
      <c r="DC332" s="8"/>
      <c r="DD332" s="66"/>
      <c r="DE332" s="26"/>
      <c r="DF332" s="30"/>
      <c r="DG332" s="50" t="s">
        <v>112</v>
      </c>
      <c r="DH332" s="30"/>
      <c r="DI332" s="8"/>
      <c r="DJ332" s="8"/>
      <c r="DK332" s="8"/>
      <c r="DL332" s="30"/>
      <c r="DM332" s="30"/>
      <c r="DN332" s="30"/>
      <c r="DO332" s="30"/>
      <c r="DP332" s="30"/>
      <c r="DQ332" s="30"/>
      <c r="DR332" s="38">
        <f t="shared" si="137"/>
        <v>-1.2083333333333355</v>
      </c>
      <c r="DS332" s="78">
        <f t="shared" si="136"/>
        <v>0.1893099846787111</v>
      </c>
      <c r="DT332" s="78" t="e" cm="1">
        <f t="array" ref="DT332">_xlfn.IFS(
    FALSE, N("Check if X1 shading is ON"),
    $DT$287&lt;&gt;"x", NA(),
    FALSE, N("Check if case is 'LEFT' and x axis value less than z score"),
    AND($DE$306 = "LEFT", $DR332 &lt; IF($DI$306="", 0, $DI$306)), $DS332,
    FALSE, N("Check if case is 'RIGHT' and x axis value greater than z score"),
    AND($DE$306 = "RIGHT", $DR332 &gt; IF($DI$306="", 0, $DI$306)), $DS332,
    FALSE, N("Check if case is 'TWO' and both directions"),
    AND(
        $DE$306 = "TWO",
        OR($DR332 &lt; -ABS($DI$306), $DR332 &gt; ABS($DI$307))
    ), $DS332,
    FALSE, N("Default case: Return NA()"),
    TRUE, NA()
)</f>
        <v>#N/A</v>
      </c>
      <c r="DU332" s="78" t="e" cm="1">
        <f t="array" ref="DU332">_xlfn.IFS(
    FALSE, N("Check if X1 shading is ON"),
    $DT$287&lt;&gt;"x", NA(),
    FALSE, N("Check if case is 'LEFT' and x axis value less than z score"),
    AND($DE$307 = "LEFT", $DR332 &lt; IF($DI$307="", 0, $DI$307)), $DS332,
    FALSE, N("Check if case is 'RIGHT' and x axis value greater than z score"),
    AND($DE$307 = "RIGHT", $DR332 &gt; IF($DI$307="", 0, $DI$307)), $DS332,
    FALSE, N("Default case: Return NA()"),
    TRUE, NA()
)</f>
        <v>#N/A</v>
      </c>
      <c r="DV332" s="78" t="e" cm="1">
        <f t="array" ref="DV332">_xlfn.IFS(
    FALSE, N("Check if X1 shading is ON"),
    $DV$287&lt;&gt;"x", NA(),
    FALSE, N("Check if case is 'LEFT' and x axis value less than z score"),
    AND($DE$310 = "LEFT", $DR332 &lt; IF($DI$310="", 0, $DI$310)), $DS332,
    FALSE, N("Check if case is 'RIGHT' and x axis value greater than z score"),
    AND($DE$310 = "RIGHT", $DR332 &gt; IF($DI$310="", 0, $DI$310)), $DS332,
    FALSE, N("Check if case is 'TWO' and both directions"),
    AND(
        $DE$310 = "TWO",
        OR($DR332 &lt; -ABS($DI$310), $DR332 &gt; ABS($DI$310))
    ), $DS332,
    FALSE, N("Default case: Return NA()"),
    TRUE, NA()
)</f>
        <v>#N/A</v>
      </c>
      <c r="DW332" s="30"/>
      <c r="DX332" s="66">
        <v>-0.16666666666666879</v>
      </c>
      <c r="DY332" s="66">
        <v>0.11</v>
      </c>
      <c r="DZ332" s="66">
        <f t="shared" si="132"/>
        <v>0.11</v>
      </c>
      <c r="EA332" s="66" t="str">
        <f t="shared" si="133"/>
        <v>x̅</v>
      </c>
    </row>
    <row r="333" spans="27:131" ht="16" x14ac:dyDescent="0.2">
      <c r="AA333"/>
      <c r="AB333" s="30"/>
      <c r="AC333" s="26"/>
      <c r="AD333" s="8"/>
      <c r="AE333" s="66"/>
      <c r="AF333" s="26"/>
      <c r="AG333" s="30"/>
      <c r="AH333" s="50" t="s">
        <v>114</v>
      </c>
      <c r="AI333" s="30"/>
      <c r="AJ333" s="8"/>
      <c r="AK333" s="8"/>
      <c r="AL333" s="8"/>
      <c r="AM333" s="30"/>
      <c r="AN333" s="30"/>
      <c r="AO333" s="30"/>
      <c r="AP333" s="30"/>
      <c r="AQ333" s="30"/>
      <c r="AR333" s="30"/>
      <c r="AS333" s="38">
        <f t="shared" si="135"/>
        <v>-1.125000000000002</v>
      </c>
      <c r="AT333" s="78">
        <f t="shared" si="134"/>
        <v>0.20839733277253844</v>
      </c>
      <c r="AU333" s="78" t="e" cm="1">
        <f t="array" ref="AU333">_xlfn.IFS(
    FALSE, N("Check if X1 shading is ON"),
    $AU$286&lt;&gt;"x", NA(),
    FALSE, N("Check if case is 'LEFT' and x axis value less than z score"),
    AND($AF$305 = "LEFT", $AS333 &lt; IF($AJ$305="", 0, $AJ$305)), $AT333,
    FALSE, N("Check if case is 'RIGHT' and x axis value greater than z score"),
    AND($AF$305 = "RIGHT", $AS333 &gt; IF($AJ$305="", 0, $AJ$305)), $AT333,
    FALSE, N("Check if case is 'TWO' and both directions"),
    AND(
        $AF$305 = "TWO",
        OR($AS333 &lt; -ABS($AJ$305), $AS333 &gt; ABS($AJ$306))
    ), $AT333,
    FALSE, N("Default case: Return NA()"),
    TRUE, NA()
)</f>
        <v>#N/A</v>
      </c>
      <c r="AV333" s="78" t="e" cm="1">
        <f t="array" ref="AV333">_xlfn.IFS(
    FALSE, N("Check if X1 shading is ON"),
    $AU$286&lt;&gt;"x", NA(),
    FALSE, N("Check if case is 'LEFT' and x axis value less than z score"),
    AND($AF$306 = "LEFT", $AS333 &lt; IF($AJ$306="", 0, $AJ$306)), $AT333,
    FALSE, N("Check if case is 'RIGHT' and x axis value greater than z score"),
    AND($AF$306 = "RIGHT", $AS333 &gt; IF($AJ$306="", 0, $AJ$306)), $AT333,
    FALSE, N("Default case: Return NA()"),
    TRUE, NA()
)</f>
        <v>#N/A</v>
      </c>
      <c r="AW333" s="78" t="e" cm="1">
        <f t="array" ref="AW333">_xlfn.IFS(
    FALSE, N("Check if X1 shading is ON"),
    $AW$286&lt;&gt;"x", NA(),
    FALSE, N("Check if case is 'LEFT' and x axis value less than z score"),
    AND($AF$309 = "LEFT", $AS333 &lt; IF($AJ$309="", 0, $AJ$309)), $AT333,
    FALSE, N("Check if case is 'RIGHT' and x axis value greater than z score"),
    AND($AF$309 = "RIGHT", $AS333 &gt; IF($AJ$309="", 0, $AJ$309)), $AT333,
    FALSE, N("Check if case is 'TWO' and both directions"),
    AND(
        $AF$309 = "TWO",
        OR($AS333 &lt; -ABS($AJ$309), $AS333 &gt; ABS($AJ$309))
    ), $AT333,
    FALSE, N("Default case: Return NA()"),
    TRUE, NA()
)</f>
        <v>#N/A</v>
      </c>
      <c r="AX333" s="30"/>
      <c r="AY333" s="66">
        <v>0.33333333333333115</v>
      </c>
      <c r="AZ333" s="66">
        <v>0.11</v>
      </c>
      <c r="BA333" s="66">
        <f t="shared" si="130"/>
        <v>0.11</v>
      </c>
      <c r="BB333" s="66" t="str">
        <f t="shared" si="131"/>
        <v>x̅</v>
      </c>
      <c r="DA333" s="30"/>
      <c r="DB333" s="26"/>
      <c r="DC333" s="8"/>
      <c r="DD333" s="66"/>
      <c r="DE333" s="26"/>
      <c r="DF333" s="30"/>
      <c r="DG333" s="50" t="s">
        <v>113</v>
      </c>
      <c r="DH333" s="30"/>
      <c r="DI333" s="8"/>
      <c r="DJ333" s="8"/>
      <c r="DK333" s="8"/>
      <c r="DL333" s="30"/>
      <c r="DM333" s="30"/>
      <c r="DN333" s="30"/>
      <c r="DO333" s="30"/>
      <c r="DP333" s="30"/>
      <c r="DQ333" s="30"/>
      <c r="DR333" s="38">
        <f t="shared" si="137"/>
        <v>-1.1666666666666687</v>
      </c>
      <c r="DS333" s="78">
        <f t="shared" si="136"/>
        <v>0.1987796582109283</v>
      </c>
      <c r="DT333" s="78" t="e" cm="1">
        <f t="array" ref="DT333">_xlfn.IFS(
    FALSE, N("Check if X1 shading is ON"),
    $DT$287&lt;&gt;"x", NA(),
    FALSE, N("Check if case is 'LEFT' and x axis value less than z score"),
    AND($DE$306 = "LEFT", $DR333 &lt; IF($DI$306="", 0, $DI$306)), $DS333,
    FALSE, N("Check if case is 'RIGHT' and x axis value greater than z score"),
    AND($DE$306 = "RIGHT", $DR333 &gt; IF($DI$306="", 0, $DI$306)), $DS333,
    FALSE, N("Check if case is 'TWO' and both directions"),
    AND(
        $DE$306 = "TWO",
        OR($DR333 &lt; -ABS($DI$306), $DR333 &gt; ABS($DI$307))
    ), $DS333,
    FALSE, N("Default case: Return NA()"),
    TRUE, NA()
)</f>
        <v>#N/A</v>
      </c>
      <c r="DU333" s="78" t="e" cm="1">
        <f t="array" ref="DU333">_xlfn.IFS(
    FALSE, N("Check if X1 shading is ON"),
    $DT$287&lt;&gt;"x", NA(),
    FALSE, N("Check if case is 'LEFT' and x axis value less than z score"),
    AND($DE$307 = "LEFT", $DR333 &lt; IF($DI$307="", 0, $DI$307)), $DS333,
    FALSE, N("Check if case is 'RIGHT' and x axis value greater than z score"),
    AND($DE$307 = "RIGHT", $DR333 &gt; IF($DI$307="", 0, $DI$307)), $DS333,
    FALSE, N("Default case: Return NA()"),
    TRUE, NA()
)</f>
        <v>#N/A</v>
      </c>
      <c r="DV333" s="78" t="e" cm="1">
        <f t="array" ref="DV333">_xlfn.IFS(
    FALSE, N("Check if X1 shading is ON"),
    $DV$287&lt;&gt;"x", NA(),
    FALSE, N("Check if case is 'LEFT' and x axis value less than z score"),
    AND($DE$310 = "LEFT", $DR333 &lt; IF($DI$310="", 0, $DI$310)), $DS333,
    FALSE, N("Check if case is 'RIGHT' and x axis value greater than z score"),
    AND($DE$310 = "RIGHT", $DR333 &gt; IF($DI$310="", 0, $DI$310)), $DS333,
    FALSE, N("Check if case is 'TWO' and both directions"),
    AND(
        $DE$310 = "TWO",
        OR($DR333 &lt; -ABS($DI$310), $DR333 &gt; ABS($DI$310))
    ), $DS333,
    FALSE, N("Default case: Return NA()"),
    TRUE, NA()
)</f>
        <v>#N/A</v>
      </c>
      <c r="DW333" s="30"/>
      <c r="DX333" s="66">
        <v>0.16666666666666449</v>
      </c>
      <c r="DY333" s="66">
        <v>0.11</v>
      </c>
      <c r="DZ333" s="66">
        <f t="shared" si="132"/>
        <v>0.11</v>
      </c>
      <c r="EA333" s="66" t="str">
        <f t="shared" si="133"/>
        <v>x̅</v>
      </c>
    </row>
    <row r="334" spans="27:131" ht="16" x14ac:dyDescent="0.2">
      <c r="AA334"/>
      <c r="AB334" s="30"/>
      <c r="AC334" s="26"/>
      <c r="AD334" s="66"/>
      <c r="AE334" s="66"/>
      <c r="AF334" s="26"/>
      <c r="AG334" s="30"/>
      <c r="AH334" s="50" t="s">
        <v>115</v>
      </c>
      <c r="AI334" s="30"/>
      <c r="AJ334" s="8"/>
      <c r="AK334" s="8"/>
      <c r="AL334" s="8"/>
      <c r="AM334" s="30"/>
      <c r="AN334" s="30"/>
      <c r="AO334" s="30"/>
      <c r="AP334" s="30"/>
      <c r="AQ334" s="30"/>
      <c r="AR334" s="30"/>
      <c r="AS334" s="38">
        <f t="shared" si="135"/>
        <v>-1.0833333333333353</v>
      </c>
      <c r="AT334" s="78">
        <f t="shared" si="134"/>
        <v>0.21813609130606604</v>
      </c>
      <c r="AU334" s="78" t="e" cm="1">
        <f t="array" ref="AU334">_xlfn.IFS(
    FALSE, N("Check if X1 shading is ON"),
    $AU$286&lt;&gt;"x", NA(),
    FALSE, N("Check if case is 'LEFT' and x axis value less than z score"),
    AND($AF$305 = "LEFT", $AS334 &lt; IF($AJ$305="", 0, $AJ$305)), $AT334,
    FALSE, N("Check if case is 'RIGHT' and x axis value greater than z score"),
    AND($AF$305 = "RIGHT", $AS334 &gt; IF($AJ$305="", 0, $AJ$305)), $AT334,
    FALSE, N("Check if case is 'TWO' and both directions"),
    AND(
        $AF$305 = "TWO",
        OR($AS334 &lt; -ABS($AJ$305), $AS334 &gt; ABS($AJ$306))
    ), $AT334,
    FALSE, N("Default case: Return NA()"),
    TRUE, NA()
)</f>
        <v>#N/A</v>
      </c>
      <c r="AV334" s="78" t="e" cm="1">
        <f t="array" ref="AV334">_xlfn.IFS(
    FALSE, N("Check if X1 shading is ON"),
    $AU$286&lt;&gt;"x", NA(),
    FALSE, N("Check if case is 'LEFT' and x axis value less than z score"),
    AND($AF$306 = "LEFT", $AS334 &lt; IF($AJ$306="", 0, $AJ$306)), $AT334,
    FALSE, N("Check if case is 'RIGHT' and x axis value greater than z score"),
    AND($AF$306 = "RIGHT", $AS334 &gt; IF($AJ$306="", 0, $AJ$306)), $AT334,
    FALSE, N("Default case: Return NA()"),
    TRUE, NA()
)</f>
        <v>#N/A</v>
      </c>
      <c r="AW334" s="78" t="e" cm="1">
        <f t="array" ref="AW334">_xlfn.IFS(
    FALSE, N("Check if X1 shading is ON"),
    $AW$286&lt;&gt;"x", NA(),
    FALSE, N("Check if case is 'LEFT' and x axis value less than z score"),
    AND($AF$309 = "LEFT", $AS334 &lt; IF($AJ$309="", 0, $AJ$309)), $AT334,
    FALSE, N("Check if case is 'RIGHT' and x axis value greater than z score"),
    AND($AF$309 = "RIGHT", $AS334 &gt; IF($AJ$309="", 0, $AJ$309)), $AT334,
    FALSE, N("Check if case is 'TWO' and both directions"),
    AND(
        $AF$309 = "TWO",
        OR($AS334 &lt; -ABS($AJ$309), $AS334 &gt; ABS($AJ$309))
    ), $AT334,
    FALSE, N("Default case: Return NA()"),
    TRUE, NA()
)</f>
        <v>#N/A</v>
      </c>
      <c r="AX334" s="30"/>
      <c r="AY334" s="66">
        <v>0.49999999999999789</v>
      </c>
      <c r="AZ334" s="66">
        <v>0.11</v>
      </c>
      <c r="BA334" s="66">
        <f t="shared" si="130"/>
        <v>0.11</v>
      </c>
      <c r="BB334" s="66" t="str">
        <f t="shared" si="131"/>
        <v>x̅</v>
      </c>
      <c r="DA334" s="30"/>
      <c r="DB334" s="26"/>
      <c r="DC334" s="8"/>
      <c r="DD334" s="66"/>
      <c r="DE334" s="26"/>
      <c r="DF334" s="30"/>
      <c r="DG334" s="50" t="s">
        <v>114</v>
      </c>
      <c r="DH334" s="30"/>
      <c r="DI334" s="8"/>
      <c r="DJ334" s="8"/>
      <c r="DK334" s="8"/>
      <c r="DL334" s="30"/>
      <c r="DM334" s="30"/>
      <c r="DN334" s="30"/>
      <c r="DO334" s="30"/>
      <c r="DP334" s="30"/>
      <c r="DQ334" s="30"/>
      <c r="DR334" s="38">
        <f t="shared" si="137"/>
        <v>-1.125000000000002</v>
      </c>
      <c r="DS334" s="78">
        <f t="shared" si="136"/>
        <v>0.20839733277253844</v>
      </c>
      <c r="DT334" s="78" t="e" cm="1">
        <f t="array" ref="DT334">_xlfn.IFS(
    FALSE, N("Check if X1 shading is ON"),
    $DT$287&lt;&gt;"x", NA(),
    FALSE, N("Check if case is 'LEFT' and x axis value less than z score"),
    AND($DE$306 = "LEFT", $DR334 &lt; IF($DI$306="", 0, $DI$306)), $DS334,
    FALSE, N("Check if case is 'RIGHT' and x axis value greater than z score"),
    AND($DE$306 = "RIGHT", $DR334 &gt; IF($DI$306="", 0, $DI$306)), $DS334,
    FALSE, N("Check if case is 'TWO' and both directions"),
    AND(
        $DE$306 = "TWO",
        OR($DR334 &lt; -ABS($DI$306), $DR334 &gt; ABS($DI$307))
    ), $DS334,
    FALSE, N("Default case: Return NA()"),
    TRUE, NA()
)</f>
        <v>#N/A</v>
      </c>
      <c r="DU334" s="78" t="e" cm="1">
        <f t="array" ref="DU334">_xlfn.IFS(
    FALSE, N("Check if X1 shading is ON"),
    $DT$287&lt;&gt;"x", NA(),
    FALSE, N("Check if case is 'LEFT' and x axis value less than z score"),
    AND($DE$307 = "LEFT", $DR334 &lt; IF($DI$307="", 0, $DI$307)), $DS334,
    FALSE, N("Check if case is 'RIGHT' and x axis value greater than z score"),
    AND($DE$307 = "RIGHT", $DR334 &gt; IF($DI$307="", 0, $DI$307)), $DS334,
    FALSE, N("Default case: Return NA()"),
    TRUE, NA()
)</f>
        <v>#N/A</v>
      </c>
      <c r="DV334" s="78" t="e" cm="1">
        <f t="array" ref="DV334">_xlfn.IFS(
    FALSE, N("Check if X1 shading is ON"),
    $DV$287&lt;&gt;"x", NA(),
    FALSE, N("Check if case is 'LEFT' and x axis value less than z score"),
    AND($DE$310 = "LEFT", $DR334 &lt; IF($DI$310="", 0, $DI$310)), $DS334,
    FALSE, N("Check if case is 'RIGHT' and x axis value greater than z score"),
    AND($DE$310 = "RIGHT", $DR334 &gt; IF($DI$310="", 0, $DI$310)), $DS334,
    FALSE, N("Check if case is 'TWO' and both directions"),
    AND(
        $DE$310 = "TWO",
        OR($DR334 &lt; -ABS($DI$310), $DR334 &gt; ABS($DI$310))
    ), $DS334,
    FALSE, N("Default case: Return NA()"),
    TRUE, NA()
)</f>
        <v>#N/A</v>
      </c>
      <c r="DW334" s="30"/>
      <c r="DX334" s="66">
        <v>0.33333333333333115</v>
      </c>
      <c r="DY334" s="66">
        <v>0.11</v>
      </c>
      <c r="DZ334" s="66">
        <f t="shared" si="132"/>
        <v>0.11</v>
      </c>
      <c r="EA334" s="66" t="str">
        <f t="shared" si="133"/>
        <v>x̅</v>
      </c>
    </row>
    <row r="335" spans="27:131" ht="16" x14ac:dyDescent="0.2">
      <c r="AA335"/>
      <c r="AB335" s="30"/>
      <c r="AC335" s="26"/>
      <c r="AD335" s="66"/>
      <c r="AE335" s="66"/>
      <c r="AF335" s="26"/>
      <c r="AG335" s="30"/>
      <c r="AH335" s="50" t="s">
        <v>116</v>
      </c>
      <c r="AI335" s="30"/>
      <c r="AJ335" s="8"/>
      <c r="AK335" s="8"/>
      <c r="AL335" s="8"/>
      <c r="AM335" s="30"/>
      <c r="AN335" s="30"/>
      <c r="AO335" s="30"/>
      <c r="AP335" s="30"/>
      <c r="AQ335" s="30"/>
      <c r="AR335" s="30"/>
      <c r="AS335" s="38">
        <f t="shared" si="135"/>
        <v>-1.0416666666666685</v>
      </c>
      <c r="AT335" s="78">
        <f t="shared" si="134"/>
        <v>0.22796678938335671</v>
      </c>
      <c r="AU335" s="78" t="e" cm="1">
        <f t="array" ref="AU335">_xlfn.IFS(
    FALSE, N("Check if X1 shading is ON"),
    $AU$286&lt;&gt;"x", NA(),
    FALSE, N("Check if case is 'LEFT' and x axis value less than z score"),
    AND($AF$305 = "LEFT", $AS335 &lt; IF($AJ$305="", 0, $AJ$305)), $AT335,
    FALSE, N("Check if case is 'RIGHT' and x axis value greater than z score"),
    AND($AF$305 = "RIGHT", $AS335 &gt; IF($AJ$305="", 0, $AJ$305)), $AT335,
    FALSE, N("Check if case is 'TWO' and both directions"),
    AND(
        $AF$305 = "TWO",
        OR($AS335 &lt; -ABS($AJ$305), $AS335 &gt; ABS($AJ$306))
    ), $AT335,
    FALSE, N("Default case: Return NA()"),
    TRUE, NA()
)</f>
        <v>#N/A</v>
      </c>
      <c r="AV335" s="78" t="e" cm="1">
        <f t="array" ref="AV335">_xlfn.IFS(
    FALSE, N("Check if X1 shading is ON"),
    $AU$286&lt;&gt;"x", NA(),
    FALSE, N("Check if case is 'LEFT' and x axis value less than z score"),
    AND($AF$306 = "LEFT", $AS335 &lt; IF($AJ$306="", 0, $AJ$306)), $AT335,
    FALSE, N("Check if case is 'RIGHT' and x axis value greater than z score"),
    AND($AF$306 = "RIGHT", $AS335 &gt; IF($AJ$306="", 0, $AJ$306)), $AT335,
    FALSE, N("Default case: Return NA()"),
    TRUE, NA()
)</f>
        <v>#N/A</v>
      </c>
      <c r="AW335" s="78" t="e" cm="1">
        <f t="array" ref="AW335">_xlfn.IFS(
    FALSE, N("Check if X1 shading is ON"),
    $AW$286&lt;&gt;"x", NA(),
    FALSE, N("Check if case is 'LEFT' and x axis value less than z score"),
    AND($AF$309 = "LEFT", $AS335 &lt; IF($AJ$309="", 0, $AJ$309)), $AT335,
    FALSE, N("Check if case is 'RIGHT' and x axis value greater than z score"),
    AND($AF$309 = "RIGHT", $AS335 &gt; IF($AJ$309="", 0, $AJ$309)), $AT335,
    FALSE, N("Check if case is 'TWO' and both directions"),
    AND(
        $AF$309 = "TWO",
        OR($AS335 &lt; -ABS($AJ$309), $AS335 &gt; ABS($AJ$309))
    ), $AT335,
    FALSE, N("Default case: Return NA()"),
    TRUE, NA()
)</f>
        <v>#N/A</v>
      </c>
      <c r="AX335" s="30"/>
      <c r="AY335" s="66">
        <v>0.66666666666666441</v>
      </c>
      <c r="AZ335" s="66">
        <v>0.11</v>
      </c>
      <c r="BA335" s="66">
        <f t="shared" si="130"/>
        <v>0.11</v>
      </c>
      <c r="BB335" s="66" t="str">
        <f t="shared" si="131"/>
        <v>x̅</v>
      </c>
      <c r="DA335" s="30"/>
      <c r="DB335" s="26"/>
      <c r="DC335" s="66"/>
      <c r="DD335" s="66"/>
      <c r="DE335" s="26"/>
      <c r="DF335" s="30"/>
      <c r="DG335" s="50" t="s">
        <v>115</v>
      </c>
      <c r="DH335" s="30"/>
      <c r="DI335" s="8"/>
      <c r="DJ335" s="8"/>
      <c r="DK335" s="8"/>
      <c r="DL335" s="30"/>
      <c r="DM335" s="30"/>
      <c r="DN335" s="30"/>
      <c r="DO335" s="30"/>
      <c r="DP335" s="30"/>
      <c r="DQ335" s="30"/>
      <c r="DR335" s="38">
        <f t="shared" si="137"/>
        <v>-1.0833333333333353</v>
      </c>
      <c r="DS335" s="78">
        <f t="shared" si="136"/>
        <v>0.21813609130606604</v>
      </c>
      <c r="DT335" s="78" t="e" cm="1">
        <f t="array" ref="DT335">_xlfn.IFS(
    FALSE, N("Check if X1 shading is ON"),
    $DT$287&lt;&gt;"x", NA(),
    FALSE, N("Check if case is 'LEFT' and x axis value less than z score"),
    AND($DE$306 = "LEFT", $DR335 &lt; IF($DI$306="", 0, $DI$306)), $DS335,
    FALSE, N("Check if case is 'RIGHT' and x axis value greater than z score"),
    AND($DE$306 = "RIGHT", $DR335 &gt; IF($DI$306="", 0, $DI$306)), $DS335,
    FALSE, N("Check if case is 'TWO' and both directions"),
    AND(
        $DE$306 = "TWO",
        OR($DR335 &lt; -ABS($DI$306), $DR335 &gt; ABS($DI$307))
    ), $DS335,
    FALSE, N("Default case: Return NA()"),
    TRUE, NA()
)</f>
        <v>#N/A</v>
      </c>
      <c r="DU335" s="78" t="e" cm="1">
        <f t="array" ref="DU335">_xlfn.IFS(
    FALSE, N("Check if X1 shading is ON"),
    $DT$287&lt;&gt;"x", NA(),
    FALSE, N("Check if case is 'LEFT' and x axis value less than z score"),
    AND($DE$307 = "LEFT", $DR335 &lt; IF($DI$307="", 0, $DI$307)), $DS335,
    FALSE, N("Check if case is 'RIGHT' and x axis value greater than z score"),
    AND($DE$307 = "RIGHT", $DR335 &gt; IF($DI$307="", 0, $DI$307)), $DS335,
    FALSE, N("Default case: Return NA()"),
    TRUE, NA()
)</f>
        <v>#N/A</v>
      </c>
      <c r="DV335" s="78" t="e" cm="1">
        <f t="array" ref="DV335">_xlfn.IFS(
    FALSE, N("Check if X1 shading is ON"),
    $DV$287&lt;&gt;"x", NA(),
    FALSE, N("Check if case is 'LEFT' and x axis value less than z score"),
    AND($DE$310 = "LEFT", $DR335 &lt; IF($DI$310="", 0, $DI$310)), $DS335,
    FALSE, N("Check if case is 'RIGHT' and x axis value greater than z score"),
    AND($DE$310 = "RIGHT", $DR335 &gt; IF($DI$310="", 0, $DI$310)), $DS335,
    FALSE, N("Check if case is 'TWO' and both directions"),
    AND(
        $DE$310 = "TWO",
        OR($DR335 &lt; -ABS($DI$310), $DR335 &gt; ABS($DI$310))
    ), $DS335,
    FALSE, N("Default case: Return NA()"),
    TRUE, NA()
)</f>
        <v>#N/A</v>
      </c>
      <c r="DW335" s="30"/>
      <c r="DX335" s="66">
        <v>0.49999999999999789</v>
      </c>
      <c r="DY335" s="66">
        <v>0.11</v>
      </c>
      <c r="DZ335" s="66">
        <f t="shared" si="132"/>
        <v>0.11</v>
      </c>
      <c r="EA335" s="66" t="str">
        <f t="shared" si="133"/>
        <v>x̅</v>
      </c>
    </row>
    <row r="336" spans="27:131" ht="16" x14ac:dyDescent="0.2">
      <c r="AA336"/>
      <c r="AB336" s="30"/>
      <c r="AC336" s="26"/>
      <c r="AD336" s="66"/>
      <c r="AE336" s="66"/>
      <c r="AF336" s="26"/>
      <c r="AG336" s="30"/>
      <c r="AH336" s="50" t="s">
        <v>117</v>
      </c>
      <c r="AI336" s="30"/>
      <c r="AJ336" s="8"/>
      <c r="AK336" s="8"/>
      <c r="AL336" s="8"/>
      <c r="AM336" s="30"/>
      <c r="AN336" s="30"/>
      <c r="AO336" s="30"/>
      <c r="AP336" s="30"/>
      <c r="AQ336" s="30"/>
      <c r="AR336" s="30"/>
      <c r="AS336" s="38">
        <f t="shared" si="135"/>
        <v>-1.0000000000000018</v>
      </c>
      <c r="AT336" s="78">
        <f t="shared" si="134"/>
        <v>0.23785814985587553</v>
      </c>
      <c r="AU336" s="78" t="e" cm="1">
        <f t="array" ref="AU336">_xlfn.IFS(
    FALSE, N("Check if X1 shading is ON"),
    $AU$286&lt;&gt;"x", NA(),
    FALSE, N("Check if case is 'LEFT' and x axis value less than z score"),
    AND($AF$305 = "LEFT", $AS336 &lt; IF($AJ$305="", 0, $AJ$305)), $AT336,
    FALSE, N("Check if case is 'RIGHT' and x axis value greater than z score"),
    AND($AF$305 = "RIGHT", $AS336 &gt; IF($AJ$305="", 0, $AJ$305)), $AT336,
    FALSE, N("Check if case is 'TWO' and both directions"),
    AND(
        $AF$305 = "TWO",
        OR($AS336 &lt; -ABS($AJ$305), $AS336 &gt; ABS($AJ$306))
    ), $AT336,
    FALSE, N("Default case: Return NA()"),
    TRUE, NA()
)</f>
        <v>#N/A</v>
      </c>
      <c r="AV336" s="78" t="e" cm="1">
        <f t="array" ref="AV336">_xlfn.IFS(
    FALSE, N("Check if X1 shading is ON"),
    $AU$286&lt;&gt;"x", NA(),
    FALSE, N("Check if case is 'LEFT' and x axis value less than z score"),
    AND($AF$306 = "LEFT", $AS336 &lt; IF($AJ$306="", 0, $AJ$306)), $AT336,
    FALSE, N("Check if case is 'RIGHT' and x axis value greater than z score"),
    AND($AF$306 = "RIGHT", $AS336 &gt; IF($AJ$306="", 0, $AJ$306)), $AT336,
    FALSE, N("Default case: Return NA()"),
    TRUE, NA()
)</f>
        <v>#N/A</v>
      </c>
      <c r="AW336" s="78" t="e" cm="1">
        <f t="array" ref="AW336">_xlfn.IFS(
    FALSE, N("Check if X1 shading is ON"),
    $AW$286&lt;&gt;"x", NA(),
    FALSE, N("Check if case is 'LEFT' and x axis value less than z score"),
    AND($AF$309 = "LEFT", $AS336 &lt; IF($AJ$309="", 0, $AJ$309)), $AT336,
    FALSE, N("Check if case is 'RIGHT' and x axis value greater than z score"),
    AND($AF$309 = "RIGHT", $AS336 &gt; IF($AJ$309="", 0, $AJ$309)), $AT336,
    FALSE, N("Check if case is 'TWO' and both directions"),
    AND(
        $AF$309 = "TWO",
        OR($AS336 &lt; -ABS($AJ$309), $AS336 &gt; ABS($AJ$309))
    ), $AT336,
    FALSE, N("Default case: Return NA()"),
    TRUE, NA()
)</f>
        <v>#N/A</v>
      </c>
      <c r="AX336" s="30"/>
      <c r="AY336" s="66">
        <v>0.83333333333333093</v>
      </c>
      <c r="AZ336" s="66">
        <v>0.11</v>
      </c>
      <c r="BA336" s="66">
        <f t="shared" si="130"/>
        <v>0.11</v>
      </c>
      <c r="BB336" s="66" t="str">
        <f t="shared" si="131"/>
        <v>x̅</v>
      </c>
      <c r="DA336" s="30"/>
      <c r="DB336" s="26"/>
      <c r="DC336" s="66"/>
      <c r="DD336" s="66"/>
      <c r="DE336" s="26"/>
      <c r="DF336" s="30"/>
      <c r="DG336" s="50" t="s">
        <v>116</v>
      </c>
      <c r="DH336" s="30"/>
      <c r="DI336" s="8"/>
      <c r="DJ336" s="8"/>
      <c r="DK336" s="8"/>
      <c r="DL336" s="30"/>
      <c r="DM336" s="30"/>
      <c r="DN336" s="30"/>
      <c r="DO336" s="30"/>
      <c r="DP336" s="30"/>
      <c r="DQ336" s="30"/>
      <c r="DR336" s="38">
        <f t="shared" si="137"/>
        <v>-1.0416666666666685</v>
      </c>
      <c r="DS336" s="78">
        <f t="shared" si="136"/>
        <v>0.22796678938335671</v>
      </c>
      <c r="DT336" s="78" t="e" cm="1">
        <f t="array" ref="DT336">_xlfn.IFS(
    FALSE, N("Check if X1 shading is ON"),
    $DT$287&lt;&gt;"x", NA(),
    FALSE, N("Check if case is 'LEFT' and x axis value less than z score"),
    AND($DE$306 = "LEFT", $DR336 &lt; IF($DI$306="", 0, $DI$306)), $DS336,
    FALSE, N("Check if case is 'RIGHT' and x axis value greater than z score"),
    AND($DE$306 = "RIGHT", $DR336 &gt; IF($DI$306="", 0, $DI$306)), $DS336,
    FALSE, N("Check if case is 'TWO' and both directions"),
    AND(
        $DE$306 = "TWO",
        OR($DR336 &lt; -ABS($DI$306), $DR336 &gt; ABS($DI$307))
    ), $DS336,
    FALSE, N("Default case: Return NA()"),
    TRUE, NA()
)</f>
        <v>#N/A</v>
      </c>
      <c r="DU336" s="78" t="e" cm="1">
        <f t="array" ref="DU336">_xlfn.IFS(
    FALSE, N("Check if X1 shading is ON"),
    $DT$287&lt;&gt;"x", NA(),
    FALSE, N("Check if case is 'LEFT' and x axis value less than z score"),
    AND($DE$307 = "LEFT", $DR336 &lt; IF($DI$307="", 0, $DI$307)), $DS336,
    FALSE, N("Check if case is 'RIGHT' and x axis value greater than z score"),
    AND($DE$307 = "RIGHT", $DR336 &gt; IF($DI$307="", 0, $DI$307)), $DS336,
    FALSE, N("Default case: Return NA()"),
    TRUE, NA()
)</f>
        <v>#N/A</v>
      </c>
      <c r="DV336" s="78" t="e" cm="1">
        <f t="array" ref="DV336">_xlfn.IFS(
    FALSE, N("Check if X1 shading is ON"),
    $DV$287&lt;&gt;"x", NA(),
    FALSE, N("Check if case is 'LEFT' and x axis value less than z score"),
    AND($DE$310 = "LEFT", $DR336 &lt; IF($DI$310="", 0, $DI$310)), $DS336,
    FALSE, N("Check if case is 'RIGHT' and x axis value greater than z score"),
    AND($DE$310 = "RIGHT", $DR336 &gt; IF($DI$310="", 0, $DI$310)), $DS336,
    FALSE, N("Check if case is 'TWO' and both directions"),
    AND(
        $DE$310 = "TWO",
        OR($DR336 &lt; -ABS($DI$310), $DR336 &gt; ABS($DI$310))
    ), $DS336,
    FALSE, N("Default case: Return NA()"),
    TRUE, NA()
)</f>
        <v>#N/A</v>
      </c>
      <c r="DW336" s="30"/>
      <c r="DX336" s="66">
        <v>0.66666666666666441</v>
      </c>
      <c r="DY336" s="66">
        <v>0.11</v>
      </c>
      <c r="DZ336" s="66">
        <f t="shared" si="132"/>
        <v>0.11</v>
      </c>
      <c r="EA336" s="66" t="str">
        <f t="shared" si="133"/>
        <v>x̅</v>
      </c>
    </row>
    <row r="337" spans="27:131" ht="16" x14ac:dyDescent="0.2">
      <c r="AA337"/>
      <c r="AB337" s="30"/>
      <c r="AC337" s="26"/>
      <c r="AD337" s="66"/>
      <c r="AE337" s="66"/>
      <c r="AF337" s="26"/>
      <c r="AG337" s="30"/>
      <c r="AH337" s="50" t="s">
        <v>118</v>
      </c>
      <c r="AI337" s="30"/>
      <c r="AJ337" s="8"/>
      <c r="AK337" s="8"/>
      <c r="AL337" s="8"/>
      <c r="AM337" s="30"/>
      <c r="AN337" s="30"/>
      <c r="AO337" s="30"/>
      <c r="AP337" s="30"/>
      <c r="AQ337" s="30"/>
      <c r="AR337" s="30"/>
      <c r="AS337" s="38">
        <f t="shared" si="135"/>
        <v>-0.95833333333333515</v>
      </c>
      <c r="AT337" s="78">
        <f t="shared" si="134"/>
        <v>0.24777688479017695</v>
      </c>
      <c r="AU337" s="78" t="e" cm="1">
        <f t="array" ref="AU337">_xlfn.IFS(
    FALSE, N("Check if X1 shading is ON"),
    $AU$286&lt;&gt;"x", NA(),
    FALSE, N("Check if case is 'LEFT' and x axis value less than z score"),
    AND($AF$305 = "LEFT", $AS337 &lt; IF($AJ$305="", 0, $AJ$305)), $AT337,
    FALSE, N("Check if case is 'RIGHT' and x axis value greater than z score"),
    AND($AF$305 = "RIGHT", $AS337 &gt; IF($AJ$305="", 0, $AJ$305)), $AT337,
    FALSE, N("Check if case is 'TWO' and both directions"),
    AND(
        $AF$305 = "TWO",
        OR($AS337 &lt; -ABS($AJ$305), $AS337 &gt; ABS($AJ$306))
    ), $AT337,
    FALSE, N("Default case: Return NA()"),
    TRUE, NA()
)</f>
        <v>#N/A</v>
      </c>
      <c r="AV337" s="78" t="e" cm="1">
        <f t="array" ref="AV337">_xlfn.IFS(
    FALSE, N("Check if X1 shading is ON"),
    $AU$286&lt;&gt;"x", NA(),
    FALSE, N("Check if case is 'LEFT' and x axis value less than z score"),
    AND($AF$306 = "LEFT", $AS337 &lt; IF($AJ$306="", 0, $AJ$306)), $AT337,
    FALSE, N("Check if case is 'RIGHT' and x axis value greater than z score"),
    AND($AF$306 = "RIGHT", $AS337 &gt; IF($AJ$306="", 0, $AJ$306)), $AT337,
    FALSE, N("Default case: Return NA()"),
    TRUE, NA()
)</f>
        <v>#N/A</v>
      </c>
      <c r="AW337" s="78" t="e" cm="1">
        <f t="array" ref="AW337">_xlfn.IFS(
    FALSE, N("Check if X1 shading is ON"),
    $AW$286&lt;&gt;"x", NA(),
    FALSE, N("Check if case is 'LEFT' and x axis value less than z score"),
    AND($AF$309 = "LEFT", $AS337 &lt; IF($AJ$309="", 0, $AJ$309)), $AT337,
    FALSE, N("Check if case is 'RIGHT' and x axis value greater than z score"),
    AND($AF$309 = "RIGHT", $AS337 &gt; IF($AJ$309="", 0, $AJ$309)), $AT337,
    FALSE, N("Check if case is 'TWO' and both directions"),
    AND(
        $AF$309 = "TWO",
        OR($AS337 &lt; -ABS($AJ$309), $AS337 &gt; ABS($AJ$309))
    ), $AT337,
    FALSE, N("Default case: Return NA()"),
    TRUE, NA()
)</f>
        <v>#N/A</v>
      </c>
      <c r="AX337" s="30"/>
      <c r="AY337" s="66">
        <v>1.1666666666666643</v>
      </c>
      <c r="AZ337" s="66">
        <v>0.11</v>
      </c>
      <c r="BA337" s="66">
        <f t="shared" si="130"/>
        <v>0.11</v>
      </c>
      <c r="BB337" s="66" t="str">
        <f t="shared" si="131"/>
        <v>x̅</v>
      </c>
      <c r="DA337" s="30"/>
      <c r="DB337" s="26"/>
      <c r="DC337" s="66"/>
      <c r="DD337" s="66"/>
      <c r="DE337" s="26"/>
      <c r="DF337" s="30"/>
      <c r="DG337" s="50" t="s">
        <v>117</v>
      </c>
      <c r="DH337" s="30"/>
      <c r="DI337" s="8"/>
      <c r="DJ337" s="8"/>
      <c r="DK337" s="8"/>
      <c r="DL337" s="30"/>
      <c r="DM337" s="30"/>
      <c r="DN337" s="30"/>
      <c r="DO337" s="30"/>
      <c r="DP337" s="30"/>
      <c r="DQ337" s="30"/>
      <c r="DR337" s="38">
        <f t="shared" si="137"/>
        <v>-1.0000000000000018</v>
      </c>
      <c r="DS337" s="78">
        <f t="shared" si="136"/>
        <v>0.23785814985587553</v>
      </c>
      <c r="DT337" s="78" t="e" cm="1">
        <f t="array" ref="DT337">_xlfn.IFS(
    FALSE, N("Check if X1 shading is ON"),
    $DT$287&lt;&gt;"x", NA(),
    FALSE, N("Check if case is 'LEFT' and x axis value less than z score"),
    AND($DE$306 = "LEFT", $DR337 &lt; IF($DI$306="", 0, $DI$306)), $DS337,
    FALSE, N("Check if case is 'RIGHT' and x axis value greater than z score"),
    AND($DE$306 = "RIGHT", $DR337 &gt; IF($DI$306="", 0, $DI$306)), $DS337,
    FALSE, N("Check if case is 'TWO' and both directions"),
    AND(
        $DE$306 = "TWO",
        OR($DR337 &lt; -ABS($DI$306), $DR337 &gt; ABS($DI$307))
    ), $DS337,
    FALSE, N("Default case: Return NA()"),
    TRUE, NA()
)</f>
        <v>#N/A</v>
      </c>
      <c r="DU337" s="78" t="e" cm="1">
        <f t="array" ref="DU337">_xlfn.IFS(
    FALSE, N("Check if X1 shading is ON"),
    $DT$287&lt;&gt;"x", NA(),
    FALSE, N("Check if case is 'LEFT' and x axis value less than z score"),
    AND($DE$307 = "LEFT", $DR337 &lt; IF($DI$307="", 0, $DI$307)), $DS337,
    FALSE, N("Check if case is 'RIGHT' and x axis value greater than z score"),
    AND($DE$307 = "RIGHT", $DR337 &gt; IF($DI$307="", 0, $DI$307)), $DS337,
    FALSE, N("Default case: Return NA()"),
    TRUE, NA()
)</f>
        <v>#N/A</v>
      </c>
      <c r="DV337" s="78" t="e" cm="1">
        <f t="array" ref="DV337">_xlfn.IFS(
    FALSE, N("Check if X1 shading is ON"),
    $DV$287&lt;&gt;"x", NA(),
    FALSE, N("Check if case is 'LEFT' and x axis value less than z score"),
    AND($DE$310 = "LEFT", $DR337 &lt; IF($DI$310="", 0, $DI$310)), $DS337,
    FALSE, N("Check if case is 'RIGHT' and x axis value greater than z score"),
    AND($DE$310 = "RIGHT", $DR337 &gt; IF($DI$310="", 0, $DI$310)), $DS337,
    FALSE, N("Check if case is 'TWO' and both directions"),
    AND(
        $DE$310 = "TWO",
        OR($DR337 &lt; -ABS($DI$310), $DR337 &gt; ABS($DI$310))
    ), $DS337,
    FALSE, N("Default case: Return NA()"),
    TRUE, NA()
)</f>
        <v>#N/A</v>
      </c>
      <c r="DW337" s="30"/>
      <c r="DX337" s="66">
        <v>0.83333333333333093</v>
      </c>
      <c r="DY337" s="66">
        <v>0.11</v>
      </c>
      <c r="DZ337" s="66">
        <f t="shared" si="132"/>
        <v>0.11</v>
      </c>
      <c r="EA337" s="66" t="str">
        <f t="shared" si="133"/>
        <v>x̅</v>
      </c>
    </row>
    <row r="338" spans="27:131" ht="16" x14ac:dyDescent="0.2">
      <c r="AA338"/>
      <c r="AB338" s="30"/>
      <c r="AC338" s="8"/>
      <c r="AD338" s="8"/>
      <c r="AE338" s="8"/>
      <c r="AF338" s="8"/>
      <c r="AG338" s="8"/>
      <c r="AH338" s="8"/>
      <c r="AI338" s="8"/>
      <c r="AJ338" s="8"/>
      <c r="AK338" s="8"/>
      <c r="AL338" s="30"/>
      <c r="AM338" s="30"/>
      <c r="AN338" s="30"/>
      <c r="AO338" s="30"/>
      <c r="AP338" s="30"/>
      <c r="AQ338" s="30"/>
      <c r="AR338" s="30"/>
      <c r="AS338" s="38">
        <f t="shared" si="135"/>
        <v>-0.91666666666666852</v>
      </c>
      <c r="AT338" s="78">
        <f t="shared" si="134"/>
        <v>0.25768784490435065</v>
      </c>
      <c r="AU338" s="78" t="e" cm="1">
        <f t="array" ref="AU338">_xlfn.IFS(
    FALSE, N("Check if X1 shading is ON"),
    $AU$286&lt;&gt;"x", NA(),
    FALSE, N("Check if case is 'LEFT' and x axis value less than z score"),
    AND($AF$305 = "LEFT", $AS338 &lt; IF($AJ$305="", 0, $AJ$305)), $AT338,
    FALSE, N("Check if case is 'RIGHT' and x axis value greater than z score"),
    AND($AF$305 = "RIGHT", $AS338 &gt; IF($AJ$305="", 0, $AJ$305)), $AT338,
    FALSE, N("Check if case is 'TWO' and both directions"),
    AND(
        $AF$305 = "TWO",
        OR($AS338 &lt; -ABS($AJ$305), $AS338 &gt; ABS($AJ$306))
    ), $AT338,
    FALSE, N("Default case: Return NA()"),
    TRUE, NA()
)</f>
        <v>#N/A</v>
      </c>
      <c r="AV338" s="78" t="e" cm="1">
        <f t="array" ref="AV338">_xlfn.IFS(
    FALSE, N("Check if X1 shading is ON"),
    $AU$286&lt;&gt;"x", NA(),
    FALSE, N("Check if case is 'LEFT' and x axis value less than z score"),
    AND($AF$306 = "LEFT", $AS338 &lt; IF($AJ$306="", 0, $AJ$306)), $AT338,
    FALSE, N("Check if case is 'RIGHT' and x axis value greater than z score"),
    AND($AF$306 = "RIGHT", $AS338 &gt; IF($AJ$306="", 0, $AJ$306)), $AT338,
    FALSE, N("Default case: Return NA()"),
    TRUE, NA()
)</f>
        <v>#N/A</v>
      </c>
      <c r="AW338" s="78" t="e" cm="1">
        <f t="array" ref="AW338">_xlfn.IFS(
    FALSE, N("Check if X1 shading is ON"),
    $AW$286&lt;&gt;"x", NA(),
    FALSE, N("Check if case is 'LEFT' and x axis value less than z score"),
    AND($AF$309 = "LEFT", $AS338 &lt; IF($AJ$309="", 0, $AJ$309)), $AT338,
    FALSE, N("Check if case is 'RIGHT' and x axis value greater than z score"),
    AND($AF$309 = "RIGHT", $AS338 &gt; IF($AJ$309="", 0, $AJ$309)), $AT338,
    FALSE, N("Check if case is 'TWO' and both directions"),
    AND(
        $AF$309 = "TWO",
        OR($AS338 &lt; -ABS($AJ$309), $AS338 &gt; ABS($AJ$309))
    ), $AT338,
    FALSE, N("Default case: Return NA()"),
    TRUE, NA()
)</f>
        <v>#N/A</v>
      </c>
      <c r="AX338" s="30"/>
      <c r="AY338" s="66">
        <v>1.3333333333333313</v>
      </c>
      <c r="AZ338" s="66">
        <v>0.11</v>
      </c>
      <c r="BA338" s="66">
        <f t="shared" ref="BA338:BA369" si="138">IF($BA$240="x",AZ338,NA())</f>
        <v>0.11</v>
      </c>
      <c r="BB338" s="66" t="str">
        <f t="shared" ref="BB338:BB369" si="139">IF($AI$304="","",$AI$304)</f>
        <v>x̅</v>
      </c>
      <c r="DA338" s="30"/>
      <c r="DB338" s="26"/>
      <c r="DC338" s="66"/>
      <c r="DD338" s="66"/>
      <c r="DE338" s="26"/>
      <c r="DF338" s="30"/>
      <c r="DG338" s="50" t="s">
        <v>118</v>
      </c>
      <c r="DH338" s="30"/>
      <c r="DI338" s="8"/>
      <c r="DJ338" s="8"/>
      <c r="DK338" s="8"/>
      <c r="DL338" s="30"/>
      <c r="DM338" s="30"/>
      <c r="DN338" s="30"/>
      <c r="DO338" s="30"/>
      <c r="DP338" s="30"/>
      <c r="DQ338" s="30"/>
      <c r="DR338" s="38">
        <f t="shared" si="137"/>
        <v>-0.95833333333333515</v>
      </c>
      <c r="DS338" s="78">
        <f t="shared" si="136"/>
        <v>0.24777688479017695</v>
      </c>
      <c r="DT338" s="78" t="e" cm="1">
        <f t="array" ref="DT338">_xlfn.IFS(
    FALSE, N("Check if X1 shading is ON"),
    $DT$287&lt;&gt;"x", NA(),
    FALSE, N("Check if case is 'LEFT' and x axis value less than z score"),
    AND($DE$306 = "LEFT", $DR338 &lt; IF($DI$306="", 0, $DI$306)), $DS338,
    FALSE, N("Check if case is 'RIGHT' and x axis value greater than z score"),
    AND($DE$306 = "RIGHT", $DR338 &gt; IF($DI$306="", 0, $DI$306)), $DS338,
    FALSE, N("Check if case is 'TWO' and both directions"),
    AND(
        $DE$306 = "TWO",
        OR($DR338 &lt; -ABS($DI$306), $DR338 &gt; ABS($DI$307))
    ), $DS338,
    FALSE, N("Default case: Return NA()"),
    TRUE, NA()
)</f>
        <v>#N/A</v>
      </c>
      <c r="DU338" s="78" t="e" cm="1">
        <f t="array" ref="DU338">_xlfn.IFS(
    FALSE, N("Check if X1 shading is ON"),
    $DT$287&lt;&gt;"x", NA(),
    FALSE, N("Check if case is 'LEFT' and x axis value less than z score"),
    AND($DE$307 = "LEFT", $DR338 &lt; IF($DI$307="", 0, $DI$307)), $DS338,
    FALSE, N("Check if case is 'RIGHT' and x axis value greater than z score"),
    AND($DE$307 = "RIGHT", $DR338 &gt; IF($DI$307="", 0, $DI$307)), $DS338,
    FALSE, N("Default case: Return NA()"),
    TRUE, NA()
)</f>
        <v>#N/A</v>
      </c>
      <c r="DV338" s="78" t="e" cm="1">
        <f t="array" ref="DV338">_xlfn.IFS(
    FALSE, N("Check if X1 shading is ON"),
    $DV$287&lt;&gt;"x", NA(),
    FALSE, N("Check if case is 'LEFT' and x axis value less than z score"),
    AND($DE$310 = "LEFT", $DR338 &lt; IF($DI$310="", 0, $DI$310)), $DS338,
    FALSE, N("Check if case is 'RIGHT' and x axis value greater than z score"),
    AND($DE$310 = "RIGHT", $DR338 &gt; IF($DI$310="", 0, $DI$310)), $DS338,
    FALSE, N("Check if case is 'TWO' and both directions"),
    AND(
        $DE$310 = "TWO",
        OR($DR338 &lt; -ABS($DI$310), $DR338 &gt; ABS($DI$310))
    ), $DS338,
    FALSE, N("Default case: Return NA()"),
    TRUE, NA()
)</f>
        <v>#N/A</v>
      </c>
      <c r="DW338" s="30"/>
      <c r="DX338" s="66">
        <v>1.1666666666666643</v>
      </c>
      <c r="DY338" s="66">
        <v>0.11</v>
      </c>
      <c r="DZ338" s="66">
        <f t="shared" si="132"/>
        <v>0.11</v>
      </c>
      <c r="EA338" s="66" t="str">
        <f t="shared" si="133"/>
        <v>x̅</v>
      </c>
    </row>
    <row r="339" spans="27:131" ht="16" x14ac:dyDescent="0.2">
      <c r="AA339"/>
      <c r="AB339" s="30"/>
      <c r="AC339" s="8"/>
      <c r="AD339" s="8"/>
      <c r="AE339" s="8"/>
      <c r="AF339" s="8"/>
      <c r="AG339" s="8"/>
      <c r="AH339" s="8"/>
      <c r="AI339" s="8"/>
      <c r="AJ339" s="8"/>
      <c r="AK339" s="8"/>
      <c r="AL339" s="30"/>
      <c r="AM339" s="30"/>
      <c r="AN339" s="30"/>
      <c r="AO339" s="30"/>
      <c r="AP339" s="30"/>
      <c r="AQ339" s="30"/>
      <c r="AR339" s="30"/>
      <c r="AS339" s="38">
        <f t="shared" si="135"/>
        <v>-0.87500000000000189</v>
      </c>
      <c r="AT339" s="78">
        <f t="shared" si="134"/>
        <v>0.26755419632366828</v>
      </c>
      <c r="AU339" s="78" t="e" cm="1">
        <f t="array" ref="AU339">_xlfn.IFS(
    FALSE, N("Check if X1 shading is ON"),
    $AU$286&lt;&gt;"x", NA(),
    FALSE, N("Check if case is 'LEFT' and x axis value less than z score"),
    AND($AF$305 = "LEFT", $AS339 &lt; IF($AJ$305="", 0, $AJ$305)), $AT339,
    FALSE, N("Check if case is 'RIGHT' and x axis value greater than z score"),
    AND($AF$305 = "RIGHT", $AS339 &gt; IF($AJ$305="", 0, $AJ$305)), $AT339,
    FALSE, N("Check if case is 'TWO' and both directions"),
    AND(
        $AF$305 = "TWO",
        OR($AS339 &lt; -ABS($AJ$305), $AS339 &gt; ABS($AJ$306))
    ), $AT339,
    FALSE, N("Default case: Return NA()"),
    TRUE, NA()
)</f>
        <v>#N/A</v>
      </c>
      <c r="AV339" s="78" t="e" cm="1">
        <f t="array" ref="AV339">_xlfn.IFS(
    FALSE, N("Check if X1 shading is ON"),
    $AU$286&lt;&gt;"x", NA(),
    FALSE, N("Check if case is 'LEFT' and x axis value less than z score"),
    AND($AF$306 = "LEFT", $AS339 &lt; IF($AJ$306="", 0, $AJ$306)), $AT339,
    FALSE, N("Check if case is 'RIGHT' and x axis value greater than z score"),
    AND($AF$306 = "RIGHT", $AS339 &gt; IF($AJ$306="", 0, $AJ$306)), $AT339,
    FALSE, N("Default case: Return NA()"),
    TRUE, NA()
)</f>
        <v>#N/A</v>
      </c>
      <c r="AW339" s="78" t="e" cm="1">
        <f t="array" ref="AW339">_xlfn.IFS(
    FALSE, N("Check if X1 shading is ON"),
    $AW$286&lt;&gt;"x", NA(),
    FALSE, N("Check if case is 'LEFT' and x axis value less than z score"),
    AND($AF$309 = "LEFT", $AS339 &lt; IF($AJ$309="", 0, $AJ$309)), $AT339,
    FALSE, N("Check if case is 'RIGHT' and x axis value greater than z score"),
    AND($AF$309 = "RIGHT", $AS339 &gt; IF($AJ$309="", 0, $AJ$309)), $AT339,
    FALSE, N("Check if case is 'TWO' and both directions"),
    AND(
        $AF$309 = "TWO",
        OR($AS339 &lt; -ABS($AJ$309), $AS339 &gt; ABS($AJ$309))
    ), $AT339,
    FALSE, N("Default case: Return NA()"),
    TRUE, NA()
)</f>
        <v>#N/A</v>
      </c>
      <c r="AX339" s="30"/>
      <c r="AY339" s="66">
        <v>1.4999999999999982</v>
      </c>
      <c r="AZ339" s="66">
        <v>0.11</v>
      </c>
      <c r="BA339" s="66">
        <f t="shared" si="138"/>
        <v>0.11</v>
      </c>
      <c r="BB339" s="66" t="str">
        <f t="shared" si="139"/>
        <v>x̅</v>
      </c>
      <c r="DA339" s="30"/>
      <c r="DB339" s="8"/>
      <c r="DC339" s="8"/>
      <c r="DD339" s="8"/>
      <c r="DE339" s="8"/>
      <c r="DF339" s="8"/>
      <c r="DG339" s="8"/>
      <c r="DH339" s="8"/>
      <c r="DI339" s="8"/>
      <c r="DJ339" s="8"/>
      <c r="DK339" s="30"/>
      <c r="DL339" s="30"/>
      <c r="DM339" s="30"/>
      <c r="DN339" s="30"/>
      <c r="DO339" s="30"/>
      <c r="DP339" s="30"/>
      <c r="DQ339" s="30"/>
      <c r="DR339" s="38">
        <f t="shared" si="137"/>
        <v>-0.91666666666666852</v>
      </c>
      <c r="DS339" s="78">
        <f t="shared" si="136"/>
        <v>0.25768784490435065</v>
      </c>
      <c r="DT339" s="78" t="e" cm="1">
        <f t="array" ref="DT339">_xlfn.IFS(
    FALSE, N("Check if X1 shading is ON"),
    $DT$287&lt;&gt;"x", NA(),
    FALSE, N("Check if case is 'LEFT' and x axis value less than z score"),
    AND($DE$306 = "LEFT", $DR339 &lt; IF($DI$306="", 0, $DI$306)), $DS339,
    FALSE, N("Check if case is 'RIGHT' and x axis value greater than z score"),
    AND($DE$306 = "RIGHT", $DR339 &gt; IF($DI$306="", 0, $DI$306)), $DS339,
    FALSE, N("Check if case is 'TWO' and both directions"),
    AND(
        $DE$306 = "TWO",
        OR($DR339 &lt; -ABS($DI$306), $DR339 &gt; ABS($DI$307))
    ), $DS339,
    FALSE, N("Default case: Return NA()"),
    TRUE, NA()
)</f>
        <v>#N/A</v>
      </c>
      <c r="DU339" s="78" t="e" cm="1">
        <f t="array" ref="DU339">_xlfn.IFS(
    FALSE, N("Check if X1 shading is ON"),
    $DT$287&lt;&gt;"x", NA(),
    FALSE, N("Check if case is 'LEFT' and x axis value less than z score"),
    AND($DE$307 = "LEFT", $DR339 &lt; IF($DI$307="", 0, $DI$307)), $DS339,
    FALSE, N("Check if case is 'RIGHT' and x axis value greater than z score"),
    AND($DE$307 = "RIGHT", $DR339 &gt; IF($DI$307="", 0, $DI$307)), $DS339,
    FALSE, N("Default case: Return NA()"),
    TRUE, NA()
)</f>
        <v>#N/A</v>
      </c>
      <c r="DV339" s="78" t="e" cm="1">
        <f t="array" ref="DV339">_xlfn.IFS(
    FALSE, N("Check if X1 shading is ON"),
    $DV$287&lt;&gt;"x", NA(),
    FALSE, N("Check if case is 'LEFT' and x axis value less than z score"),
    AND($DE$310 = "LEFT", $DR339 &lt; IF($DI$310="", 0, $DI$310)), $DS339,
    FALSE, N("Check if case is 'RIGHT' and x axis value greater than z score"),
    AND($DE$310 = "RIGHT", $DR339 &gt; IF($DI$310="", 0, $DI$310)), $DS339,
    FALSE, N("Check if case is 'TWO' and both directions"),
    AND(
        $DE$310 = "TWO",
        OR($DR339 &lt; -ABS($DI$310), $DR339 &gt; ABS($DI$310))
    ), $DS339,
    FALSE, N("Default case: Return NA()"),
    TRUE, NA()
)</f>
        <v>#N/A</v>
      </c>
      <c r="DW339" s="30"/>
      <c r="DX339" s="66">
        <v>1.3333333333333313</v>
      </c>
      <c r="DY339" s="66">
        <v>0.11</v>
      </c>
      <c r="DZ339" s="66">
        <f t="shared" ref="DZ339:DZ370" si="140">IF($DZ$241="x",DY339,NA())</f>
        <v>0.11</v>
      </c>
      <c r="EA339" s="66" t="str">
        <f t="shared" ref="EA339:EA370" si="141">IF($DH$305="","",$DH$305)</f>
        <v>x̅</v>
      </c>
    </row>
    <row r="340" spans="27:131" ht="16" x14ac:dyDescent="0.2">
      <c r="AA340"/>
      <c r="AB340" s="30"/>
      <c r="AC340" s="94" t="s">
        <v>71</v>
      </c>
      <c r="AD340" s="49"/>
      <c r="AE340" s="49"/>
      <c r="AF340" s="50" t="str">
        <f>IF(
    AND(
        $AF$305 &lt;&gt; "TWO",
        AN299 = "x"
    ),
    "x",
    0
)</f>
        <v>x</v>
      </c>
      <c r="AG340" s="51"/>
      <c r="AH340" s="49"/>
      <c r="AI340" s="50">
        <f>AN302</f>
        <v>0</v>
      </c>
      <c r="AJ340" s="50">
        <f>AN303</f>
        <v>0</v>
      </c>
      <c r="AK340" s="50" t="str">
        <f>AN300</f>
        <v>x</v>
      </c>
      <c r="AL340" s="52"/>
      <c r="AM340" s="30"/>
      <c r="AN340" s="30"/>
      <c r="AO340" s="30"/>
      <c r="AP340" s="30"/>
      <c r="AQ340" s="30"/>
      <c r="AR340" s="30"/>
      <c r="AS340" s="38">
        <f t="shared" si="135"/>
        <v>-0.83333333333333526</v>
      </c>
      <c r="AT340" s="78">
        <f t="shared" si="134"/>
        <v>0.27733762405258572</v>
      </c>
      <c r="AU340" s="78" t="e" cm="1">
        <f t="array" ref="AU340">_xlfn.IFS(
    FALSE, N("Check if X1 shading is ON"),
    $AU$286&lt;&gt;"x", NA(),
    FALSE, N("Check if case is 'LEFT' and x axis value less than z score"),
    AND($AF$305 = "LEFT", $AS340 &lt; IF($AJ$305="", 0, $AJ$305)), $AT340,
    FALSE, N("Check if case is 'RIGHT' and x axis value greater than z score"),
    AND($AF$305 = "RIGHT", $AS340 &gt; IF($AJ$305="", 0, $AJ$305)), $AT340,
    FALSE, N("Check if case is 'TWO' and both directions"),
    AND(
        $AF$305 = "TWO",
        OR($AS340 &lt; -ABS($AJ$305), $AS340 &gt; ABS($AJ$306))
    ), $AT340,
    FALSE, N("Default case: Return NA()"),
    TRUE, NA()
)</f>
        <v>#N/A</v>
      </c>
      <c r="AV340" s="78" t="e" cm="1">
        <f t="array" ref="AV340">_xlfn.IFS(
    FALSE, N("Check if X1 shading is ON"),
    $AU$286&lt;&gt;"x", NA(),
    FALSE, N("Check if case is 'LEFT' and x axis value less than z score"),
    AND($AF$306 = "LEFT", $AS340 &lt; IF($AJ$306="", 0, $AJ$306)), $AT340,
    FALSE, N("Check if case is 'RIGHT' and x axis value greater than z score"),
    AND($AF$306 = "RIGHT", $AS340 &gt; IF($AJ$306="", 0, $AJ$306)), $AT340,
    FALSE, N("Default case: Return NA()"),
    TRUE, NA()
)</f>
        <v>#N/A</v>
      </c>
      <c r="AW340" s="78" t="e" cm="1">
        <f t="array" ref="AW340">_xlfn.IFS(
    FALSE, N("Check if X1 shading is ON"),
    $AW$286&lt;&gt;"x", NA(),
    FALSE, N("Check if case is 'LEFT' and x axis value less than z score"),
    AND($AF$309 = "LEFT", $AS340 &lt; IF($AJ$309="", 0, $AJ$309)), $AT340,
    FALSE, N("Check if case is 'RIGHT' and x axis value greater than z score"),
    AND($AF$309 = "RIGHT", $AS340 &gt; IF($AJ$309="", 0, $AJ$309)), $AT340,
    FALSE, N("Check if case is 'TWO' and both directions"),
    AND(
        $AF$309 = "TWO",
        OR($AS340 &lt; -ABS($AJ$309), $AS340 &gt; ABS($AJ$309))
    ), $AT340,
    FALSE, N("Default case: Return NA()"),
    TRUE, NA()
)</f>
        <v>#N/A</v>
      </c>
      <c r="AX340" s="30"/>
      <c r="AY340" s="66">
        <v>-1.3333333333333357</v>
      </c>
      <c r="AZ340" s="66">
        <v>0.13400000000000001</v>
      </c>
      <c r="BA340" s="66">
        <f t="shared" si="138"/>
        <v>0.13400000000000001</v>
      </c>
      <c r="BB340" s="66" t="str">
        <f t="shared" si="139"/>
        <v>x̅</v>
      </c>
      <c r="DA340" s="30"/>
      <c r="DB340" s="8"/>
      <c r="DC340" s="8"/>
      <c r="DD340" s="8"/>
      <c r="DE340" s="8"/>
      <c r="DF340" s="8"/>
      <c r="DG340" s="8"/>
      <c r="DH340" s="8"/>
      <c r="DI340" s="8"/>
      <c r="DJ340" s="8"/>
      <c r="DK340" s="30"/>
      <c r="DL340" s="30"/>
      <c r="DM340" s="30"/>
      <c r="DN340" s="30"/>
      <c r="DO340" s="30"/>
      <c r="DP340" s="30"/>
      <c r="DQ340" s="30"/>
      <c r="DR340" s="38">
        <f t="shared" si="137"/>
        <v>-0.87500000000000189</v>
      </c>
      <c r="DS340" s="78">
        <f t="shared" si="136"/>
        <v>0.26755419632366828</v>
      </c>
      <c r="DT340" s="78" t="e" cm="1">
        <f t="array" ref="DT340">_xlfn.IFS(
    FALSE, N("Check if X1 shading is ON"),
    $DT$287&lt;&gt;"x", NA(),
    FALSE, N("Check if case is 'LEFT' and x axis value less than z score"),
    AND($DE$306 = "LEFT", $DR340 &lt; IF($DI$306="", 0, $DI$306)), $DS340,
    FALSE, N("Check if case is 'RIGHT' and x axis value greater than z score"),
    AND($DE$306 = "RIGHT", $DR340 &gt; IF($DI$306="", 0, $DI$306)), $DS340,
    FALSE, N("Check if case is 'TWO' and both directions"),
    AND(
        $DE$306 = "TWO",
        OR($DR340 &lt; -ABS($DI$306), $DR340 &gt; ABS($DI$307))
    ), $DS340,
    FALSE, N("Default case: Return NA()"),
    TRUE, NA()
)</f>
        <v>#N/A</v>
      </c>
      <c r="DU340" s="78" t="e" cm="1">
        <f t="array" ref="DU340">_xlfn.IFS(
    FALSE, N("Check if X1 shading is ON"),
    $DT$287&lt;&gt;"x", NA(),
    FALSE, N("Check if case is 'LEFT' and x axis value less than z score"),
    AND($DE$307 = "LEFT", $DR340 &lt; IF($DI$307="", 0, $DI$307)), $DS340,
    FALSE, N("Check if case is 'RIGHT' and x axis value greater than z score"),
    AND($DE$307 = "RIGHT", $DR340 &gt; IF($DI$307="", 0, $DI$307)), $DS340,
    FALSE, N("Default case: Return NA()"),
    TRUE, NA()
)</f>
        <v>#N/A</v>
      </c>
      <c r="DV340" s="78" t="e" cm="1">
        <f t="array" ref="DV340">_xlfn.IFS(
    FALSE, N("Check if X1 shading is ON"),
    $DV$287&lt;&gt;"x", NA(),
    FALSE, N("Check if case is 'LEFT' and x axis value less than z score"),
    AND($DE$310 = "LEFT", $DR340 &lt; IF($DI$310="", 0, $DI$310)), $DS340,
    FALSE, N("Check if case is 'RIGHT' and x axis value greater than z score"),
    AND($DE$310 = "RIGHT", $DR340 &gt; IF($DI$310="", 0, $DI$310)), $DS340,
    FALSE, N("Check if case is 'TWO' and both directions"),
    AND(
        $DE$310 = "TWO",
        OR($DR340 &lt; -ABS($DI$310), $DR340 &gt; ABS($DI$310))
    ), $DS340,
    FALSE, N("Default case: Return NA()"),
    TRUE, NA()
)</f>
        <v>#N/A</v>
      </c>
      <c r="DW340" s="30"/>
      <c r="DX340" s="66">
        <v>1.4999999999999982</v>
      </c>
      <c r="DY340" s="66">
        <v>0.11</v>
      </c>
      <c r="DZ340" s="66">
        <f t="shared" si="140"/>
        <v>0.11</v>
      </c>
      <c r="EA340" s="66" t="str">
        <f t="shared" si="141"/>
        <v>x̅</v>
      </c>
    </row>
    <row r="341" spans="27:131" ht="16" x14ac:dyDescent="0.2">
      <c r="AA341"/>
      <c r="AB341" s="30"/>
      <c r="AC341" s="49"/>
      <c r="AD341" s="53"/>
      <c r="AE341" s="54" t="s">
        <v>1</v>
      </c>
      <c r="AF341" s="55" t="s">
        <v>2</v>
      </c>
      <c r="AG341" s="49" t="s">
        <v>35</v>
      </c>
      <c r="AH341" s="52" t="s">
        <v>36</v>
      </c>
      <c r="AI341" s="51" t="s">
        <v>1</v>
      </c>
      <c r="AJ341" s="51" t="str">
        <f>AJ304</f>
        <v>t</v>
      </c>
      <c r="AK341" s="56" t="s">
        <v>37</v>
      </c>
      <c r="AL341" s="55" t="s">
        <v>8</v>
      </c>
      <c r="AM341" s="30"/>
      <c r="AN341" s="30"/>
      <c r="AO341" s="30"/>
      <c r="AP341" s="30"/>
      <c r="AQ341" s="30"/>
      <c r="AR341" s="30"/>
      <c r="AS341" s="38">
        <f t="shared" si="135"/>
        <v>-0.79166666666666863</v>
      </c>
      <c r="AT341" s="78">
        <f t="shared" si="134"/>
        <v>0.28699856112266137</v>
      </c>
      <c r="AU341" s="78" t="e" cm="1">
        <f t="array" ref="AU341">_xlfn.IFS(
    FALSE, N("Check if X1 shading is ON"),
    $AU$286&lt;&gt;"x", NA(),
    FALSE, N("Check if case is 'LEFT' and x axis value less than z score"),
    AND($AF$305 = "LEFT", $AS341 &lt; IF($AJ$305="", 0, $AJ$305)), $AT341,
    FALSE, N("Check if case is 'RIGHT' and x axis value greater than z score"),
    AND($AF$305 = "RIGHT", $AS341 &gt; IF($AJ$305="", 0, $AJ$305)), $AT341,
    FALSE, N("Check if case is 'TWO' and both directions"),
    AND(
        $AF$305 = "TWO",
        OR($AS341 &lt; -ABS($AJ$305), $AS341 &gt; ABS($AJ$306))
    ), $AT341,
    FALSE, N("Default case: Return NA()"),
    TRUE, NA()
)</f>
        <v>#N/A</v>
      </c>
      <c r="AV341" s="78" t="e" cm="1">
        <f t="array" ref="AV341">_xlfn.IFS(
    FALSE, N("Check if X1 shading is ON"),
    $AU$286&lt;&gt;"x", NA(),
    FALSE, N("Check if case is 'LEFT' and x axis value less than z score"),
    AND($AF$306 = "LEFT", $AS341 &lt; IF($AJ$306="", 0, $AJ$306)), $AT341,
    FALSE, N("Check if case is 'RIGHT' and x axis value greater than z score"),
    AND($AF$306 = "RIGHT", $AS341 &gt; IF($AJ$306="", 0, $AJ$306)), $AT341,
    FALSE, N("Default case: Return NA()"),
    TRUE, NA()
)</f>
        <v>#N/A</v>
      </c>
      <c r="AW341" s="78" t="e" cm="1">
        <f t="array" ref="AW341">_xlfn.IFS(
    FALSE, N("Check if X1 shading is ON"),
    $AW$286&lt;&gt;"x", NA(),
    FALSE, N("Check if case is 'LEFT' and x axis value less than z score"),
    AND($AF$309 = "LEFT", $AS341 &lt; IF($AJ$309="", 0, $AJ$309)), $AT341,
    FALSE, N("Check if case is 'RIGHT' and x axis value greater than z score"),
    AND($AF$309 = "RIGHT", $AS341 &gt; IF($AJ$309="", 0, $AJ$309)), $AT341,
    FALSE, N("Check if case is 'TWO' and both directions"),
    AND(
        $AF$309 = "TWO",
        OR($AS341 &lt; -ABS($AJ$309), $AS341 &gt; ABS($AJ$309))
    ), $AT341,
    FALSE, N("Default case: Return NA()"),
    TRUE, NA()
)</f>
        <v>#N/A</v>
      </c>
      <c r="AX341" s="30"/>
      <c r="AY341" s="66">
        <v>-1.1666666666666687</v>
      </c>
      <c r="AZ341" s="66">
        <v>0.13400000000000001</v>
      </c>
      <c r="BA341" s="66">
        <f t="shared" si="138"/>
        <v>0.13400000000000001</v>
      </c>
      <c r="BB341" s="66" t="str">
        <f t="shared" si="139"/>
        <v>x̅</v>
      </c>
      <c r="DA341" s="30"/>
      <c r="DB341" s="94" t="s">
        <v>71</v>
      </c>
      <c r="DC341" s="49"/>
      <c r="DD341" s="49"/>
      <c r="DE341" s="50" t="str">
        <f>IF(
    AND(
        $DE$306 &lt;&gt; "TWO",
        DM300 = "x"
    ),
    "x",
    0
)</f>
        <v>x</v>
      </c>
      <c r="DF341" s="51"/>
      <c r="DG341" s="49"/>
      <c r="DH341" s="50">
        <f>DM303</f>
        <v>0</v>
      </c>
      <c r="DI341" s="50">
        <f>DM304</f>
        <v>0</v>
      </c>
      <c r="DJ341" s="50" t="str">
        <f>DM301</f>
        <v>x</v>
      </c>
      <c r="DK341" s="52"/>
      <c r="DL341" s="30"/>
      <c r="DM341" s="30"/>
      <c r="DN341" s="30"/>
      <c r="DO341" s="30"/>
      <c r="DP341" s="30"/>
      <c r="DQ341" s="30"/>
      <c r="DR341" s="38">
        <f t="shared" si="137"/>
        <v>-0.83333333333333526</v>
      </c>
      <c r="DS341" s="78">
        <f t="shared" si="136"/>
        <v>0.27733762405258572</v>
      </c>
      <c r="DT341" s="78" t="e" cm="1">
        <f t="array" ref="DT341">_xlfn.IFS(
    FALSE, N("Check if X1 shading is ON"),
    $DT$287&lt;&gt;"x", NA(),
    FALSE, N("Check if case is 'LEFT' and x axis value less than z score"),
    AND($DE$306 = "LEFT", $DR341 &lt; IF($DI$306="", 0, $DI$306)), $DS341,
    FALSE, N("Check if case is 'RIGHT' and x axis value greater than z score"),
    AND($DE$306 = "RIGHT", $DR341 &gt; IF($DI$306="", 0, $DI$306)), $DS341,
    FALSE, N("Check if case is 'TWO' and both directions"),
    AND(
        $DE$306 = "TWO",
        OR($DR341 &lt; -ABS($DI$306), $DR341 &gt; ABS($DI$307))
    ), $DS341,
    FALSE, N("Default case: Return NA()"),
    TRUE, NA()
)</f>
        <v>#N/A</v>
      </c>
      <c r="DU341" s="78" t="e" cm="1">
        <f t="array" ref="DU341">_xlfn.IFS(
    FALSE, N("Check if X1 shading is ON"),
    $DT$287&lt;&gt;"x", NA(),
    FALSE, N("Check if case is 'LEFT' and x axis value less than z score"),
    AND($DE$307 = "LEFT", $DR341 &lt; IF($DI$307="", 0, $DI$307)), $DS341,
    FALSE, N("Check if case is 'RIGHT' and x axis value greater than z score"),
    AND($DE$307 = "RIGHT", $DR341 &gt; IF($DI$307="", 0, $DI$307)), $DS341,
    FALSE, N("Default case: Return NA()"),
    TRUE, NA()
)</f>
        <v>#N/A</v>
      </c>
      <c r="DV341" s="78" t="e" cm="1">
        <f t="array" ref="DV341">_xlfn.IFS(
    FALSE, N("Check if X1 shading is ON"),
    $DV$287&lt;&gt;"x", NA(),
    FALSE, N("Check if case is 'LEFT' and x axis value less than z score"),
    AND($DE$310 = "LEFT", $DR341 &lt; IF($DI$310="", 0, $DI$310)), $DS341,
    FALSE, N("Check if case is 'RIGHT' and x axis value greater than z score"),
    AND($DE$310 = "RIGHT", $DR341 &gt; IF($DI$310="", 0, $DI$310)), $DS341,
    FALSE, N("Check if case is 'TWO' and both directions"),
    AND(
        $DE$310 = "TWO",
        OR($DR341 &lt; -ABS($DI$310), $DR341 &gt; ABS($DI$310))
    ), $DS341,
    FALSE, N("Default case: Return NA()"),
    TRUE, NA()
)</f>
        <v>#N/A</v>
      </c>
      <c r="DW341" s="30"/>
      <c r="DX341" s="66">
        <v>-1.3333333333333357</v>
      </c>
      <c r="DY341" s="66">
        <v>0.13400000000000001</v>
      </c>
      <c r="DZ341" s="66">
        <f t="shared" si="140"/>
        <v>0.13400000000000001</v>
      </c>
      <c r="EA341" s="66" t="str">
        <f t="shared" si="141"/>
        <v>x̅</v>
      </c>
    </row>
    <row r="342" spans="27:131" ht="51" x14ac:dyDescent="0.2">
      <c r="AA342"/>
      <c r="AB342" s="30"/>
      <c r="AC342" s="57" t="s">
        <v>82</v>
      </c>
      <c r="AD342" s="58" t="str">
        <f>$AE305</f>
        <v>critical value x̅</v>
      </c>
      <c r="AE342" s="59" cm="1">
        <f t="array" ref="AE342">IFERROR(
   _xlfn.IFS(
       FALSE, N("Use the value of z if it is not empty"),
       $AJ305&lt;&gt;"", $AJ305,
       FALSE, N("Calculate (x - μ) / σ if μ, σ, and x are numbers"),
       AND(ISNUMBER($AG305), ISNUMBER($AH305), ISNUMBER($AI305)), ($AI305 - $AG305) / $AH305,
       FALSE, N("Fallback to 0 if no conditions are met"),
       TRUE, 0
   ),
   NA()
)</f>
        <v>-2.0452296421327048</v>
      </c>
      <c r="AF342" s="59" cm="1">
        <f t="array" ref="AF342">IFERROR(
   _xlfn.IFS(
       $AF$340&lt;&gt;"x", NA(),
       $AJ305&lt;&gt;"", MAX(1.1*_xlfn.NORM.S.DIST($AJ305, FALSE), 0.2)
   ),
   NA()
)</f>
        <v>0.2</v>
      </c>
      <c r="AG342" s="60" t="str" cm="1">
        <f t="array" ref="AG342">_xlfn.IFS(
            $AF305="RIGHT", " &gt; ",
            $AF305="LEFT", " &lt; "
        )</f>
        <v xml:space="preserve"> &lt; </v>
      </c>
      <c r="AH342" s="60" t="str" cm="1">
        <f t="array" ref="AH342">_xlfn.IFS(
            $AF305="RIGHT", "⟶",
            $AF305="LEFT", "⟵",
             $AF305="TWO", "⟵  ⟶",
            TRUE, "⟵ ? ⟶"
        )</f>
        <v>⟵</v>
      </c>
      <c r="AI342" s="61" t="str">
        <f>IF(
    AND($AI$340="x", $AI305&lt;&gt;""),
    $AI$295 &amp; AG342 &amp;
    TEXT(
        $AI305,
        IF(
            AN309 = 0,
            "#,##0",
            "#,##0." &amp; REPT("0", AN309)
        )
    ),
   ""
)</f>
        <v/>
      </c>
      <c r="AJ342" s="60" t="str">
        <f>IF(
    AND($AJ$340="x", $AJ305&lt;&gt;""),
    "  "&amp;$AJ$341 &amp; AG342 &amp; TEXT($AJ305, "0.00"),
   ""
)</f>
        <v/>
      </c>
      <c r="AK342" s="60" t="str">
        <f>IF(
       AND($AK$340="x",$AK305&lt;&gt;""),
        " = "&amp;TEXT($AK305,"#0.0%"),
        ""
)</f>
        <v xml:space="preserve"> = 2.5%</v>
      </c>
      <c r="AL342" s="62" t="str">
        <f>IF($AF305="LEFT",AH342&amp;" "&amp;AD342,AD342&amp;" "&amp;AH342) &amp; CHAR(10) &amp;
"P( " &amp; AI342 &amp; AJ342 &amp; " )" &amp; AK342</f>
        <v>⟵ critical value x̅
P(  ) = 2.5%</v>
      </c>
      <c r="AM342" s="30"/>
      <c r="AN342" s="30"/>
      <c r="AO342" s="30"/>
      <c r="AP342" s="30"/>
      <c r="AQ342" s="30"/>
      <c r="AR342" s="30"/>
      <c r="AS342" s="38">
        <f t="shared" si="135"/>
        <v>-0.750000000000002</v>
      </c>
      <c r="AT342" s="78">
        <f t="shared" si="134"/>
        <v>0.29649644192968583</v>
      </c>
      <c r="AU342" s="78" t="e" cm="1">
        <f t="array" ref="AU342">_xlfn.IFS(
    FALSE, N("Check if X1 shading is ON"),
    $AU$286&lt;&gt;"x", NA(),
    FALSE, N("Check if case is 'LEFT' and x axis value less than z score"),
    AND($AF$305 = "LEFT", $AS342 &lt; IF($AJ$305="", 0, $AJ$305)), $AT342,
    FALSE, N("Check if case is 'RIGHT' and x axis value greater than z score"),
    AND($AF$305 = "RIGHT", $AS342 &gt; IF($AJ$305="", 0, $AJ$305)), $AT342,
    FALSE, N("Check if case is 'TWO' and both directions"),
    AND(
        $AF$305 = "TWO",
        OR($AS342 &lt; -ABS($AJ$305), $AS342 &gt; ABS($AJ$306))
    ), $AT342,
    FALSE, N("Default case: Return NA()"),
    TRUE, NA()
)</f>
        <v>#N/A</v>
      </c>
      <c r="AV342" s="78" t="e" cm="1">
        <f t="array" ref="AV342">_xlfn.IFS(
    FALSE, N("Check if X1 shading is ON"),
    $AU$286&lt;&gt;"x", NA(),
    FALSE, N("Check if case is 'LEFT' and x axis value less than z score"),
    AND($AF$306 = "LEFT", $AS342 &lt; IF($AJ$306="", 0, $AJ$306)), $AT342,
    FALSE, N("Check if case is 'RIGHT' and x axis value greater than z score"),
    AND($AF$306 = "RIGHT", $AS342 &gt; IF($AJ$306="", 0, $AJ$306)), $AT342,
    FALSE, N("Default case: Return NA()"),
    TRUE, NA()
)</f>
        <v>#N/A</v>
      </c>
      <c r="AW342" s="78" t="e" cm="1">
        <f t="array" ref="AW342">_xlfn.IFS(
    FALSE, N("Check if X1 shading is ON"),
    $AW$286&lt;&gt;"x", NA(),
    FALSE, N("Check if case is 'LEFT' and x axis value less than z score"),
    AND($AF$309 = "LEFT", $AS342 &lt; IF($AJ$309="", 0, $AJ$309)), $AT342,
    FALSE, N("Check if case is 'RIGHT' and x axis value greater than z score"),
    AND($AF$309 = "RIGHT", $AS342 &gt; IF($AJ$309="", 0, $AJ$309)), $AT342,
    FALSE, N("Check if case is 'TWO' and both directions"),
    AND(
        $AF$309 = "TWO",
        OR($AS342 &lt; -ABS($AJ$309), $AS342 &gt; ABS($AJ$309))
    ), $AT342,
    FALSE, N("Default case: Return NA()"),
    TRUE, NA()
)</f>
        <v>#N/A</v>
      </c>
      <c r="AX342" s="30"/>
      <c r="AY342" s="66">
        <v>-0.83333333333333526</v>
      </c>
      <c r="AZ342" s="66">
        <v>0.13400000000000001</v>
      </c>
      <c r="BA342" s="66">
        <f t="shared" si="138"/>
        <v>0.13400000000000001</v>
      </c>
      <c r="BB342" s="66" t="str">
        <f t="shared" si="139"/>
        <v>x̅</v>
      </c>
      <c r="DA342" s="30"/>
      <c r="DB342" s="49"/>
      <c r="DC342" s="53"/>
      <c r="DD342" s="54" t="s">
        <v>1</v>
      </c>
      <c r="DE342" s="55" t="s">
        <v>2</v>
      </c>
      <c r="DF342" s="49" t="s">
        <v>35</v>
      </c>
      <c r="DG342" s="52" t="s">
        <v>36</v>
      </c>
      <c r="DH342" s="51" t="s">
        <v>1</v>
      </c>
      <c r="DI342" s="51" t="str">
        <f>DI305</f>
        <v>t</v>
      </c>
      <c r="DJ342" s="56" t="s">
        <v>37</v>
      </c>
      <c r="DK342" s="55" t="s">
        <v>8</v>
      </c>
      <c r="DL342" s="30"/>
      <c r="DM342" s="30"/>
      <c r="DN342" s="30"/>
      <c r="DO342" s="30"/>
      <c r="DP342" s="30"/>
      <c r="DQ342" s="30"/>
      <c r="DR342" s="38">
        <f t="shared" si="137"/>
        <v>-0.79166666666666863</v>
      </c>
      <c r="DS342" s="78">
        <f t="shared" si="136"/>
        <v>0.28699856112266137</v>
      </c>
      <c r="DT342" s="78" t="e" cm="1">
        <f t="array" ref="DT342">_xlfn.IFS(
    FALSE, N("Check if X1 shading is ON"),
    $DT$287&lt;&gt;"x", NA(),
    FALSE, N("Check if case is 'LEFT' and x axis value less than z score"),
    AND($DE$306 = "LEFT", $DR342 &lt; IF($DI$306="", 0, $DI$306)), $DS342,
    FALSE, N("Check if case is 'RIGHT' and x axis value greater than z score"),
    AND($DE$306 = "RIGHT", $DR342 &gt; IF($DI$306="", 0, $DI$306)), $DS342,
    FALSE, N("Check if case is 'TWO' and both directions"),
    AND(
        $DE$306 = "TWO",
        OR($DR342 &lt; -ABS($DI$306), $DR342 &gt; ABS($DI$307))
    ), $DS342,
    FALSE, N("Default case: Return NA()"),
    TRUE, NA()
)</f>
        <v>#N/A</v>
      </c>
      <c r="DU342" s="78" t="e" cm="1">
        <f t="array" ref="DU342">_xlfn.IFS(
    FALSE, N("Check if X1 shading is ON"),
    $DT$287&lt;&gt;"x", NA(),
    FALSE, N("Check if case is 'LEFT' and x axis value less than z score"),
    AND($DE$307 = "LEFT", $DR342 &lt; IF($DI$307="", 0, $DI$307)), $DS342,
    FALSE, N("Check if case is 'RIGHT' and x axis value greater than z score"),
    AND($DE$307 = "RIGHT", $DR342 &gt; IF($DI$307="", 0, $DI$307)), $DS342,
    FALSE, N("Default case: Return NA()"),
    TRUE, NA()
)</f>
        <v>#N/A</v>
      </c>
      <c r="DV342" s="78" t="e" cm="1">
        <f t="array" ref="DV342">_xlfn.IFS(
    FALSE, N("Check if X1 shading is ON"),
    $DV$287&lt;&gt;"x", NA(),
    FALSE, N("Check if case is 'LEFT' and x axis value less than z score"),
    AND($DE$310 = "LEFT", $DR342 &lt; IF($DI$310="", 0, $DI$310)), $DS342,
    FALSE, N("Check if case is 'RIGHT' and x axis value greater than z score"),
    AND($DE$310 = "RIGHT", $DR342 &gt; IF($DI$310="", 0, $DI$310)), $DS342,
    FALSE, N("Check if case is 'TWO' and both directions"),
    AND(
        $DE$310 = "TWO",
        OR($DR342 &lt; -ABS($DI$310), $DR342 &gt; ABS($DI$310))
    ), $DS342,
    FALSE, N("Default case: Return NA()"),
    TRUE, NA()
)</f>
        <v>#N/A</v>
      </c>
      <c r="DW342" s="30"/>
      <c r="DX342" s="66">
        <v>-1.1666666666666687</v>
      </c>
      <c r="DY342" s="66">
        <v>0.13400000000000001</v>
      </c>
      <c r="DZ342" s="66">
        <f t="shared" si="140"/>
        <v>0.13400000000000001</v>
      </c>
      <c r="EA342" s="66" t="str">
        <f t="shared" si="141"/>
        <v>x̅</v>
      </c>
    </row>
    <row r="343" spans="27:131" ht="51" x14ac:dyDescent="0.2">
      <c r="AA343"/>
      <c r="AB343" s="30"/>
      <c r="AC343" s="57" t="s">
        <v>83</v>
      </c>
      <c r="AD343" s="58" t="str">
        <f>$AE306</f>
        <v>critical value x̅</v>
      </c>
      <c r="AE343" s="59" cm="1">
        <f t="array" ref="AE343">IFERROR(
   _xlfn.IFS(
       FALSE, N("Use the value of z if it is not empty"),
       $AJ306&lt;&gt;"", $AJ306,
       FALSE, N("Calculate (x - μ) / σ if μ, σ, and x are numbers"),
       AND(ISNUMBER($AG306), ISNUMBER($AH306), ISNUMBER($AI306)), ($AI306 - $AG306) / $AH306,
       FALSE, N("Fallback to 0 if no conditions are met"),
       TRUE, 0
   ),
   NA()
)</f>
        <v>2.0452296421327034</v>
      </c>
      <c r="AF343" s="59" cm="1">
        <f t="array" ref="AF343">IFERROR(
   _xlfn.IFS(
       $AF$340&lt;&gt;"x", NA(),
       $AJ306&lt;&gt;"", MAX(1.1*_xlfn.NORM.S.DIST($AJ306, FALSE), 0.2)
   ),
   NA()
)</f>
        <v>0.2</v>
      </c>
      <c r="AG343" s="60" t="str" cm="1">
        <f t="array" ref="AG343">_xlfn.IFS(
            $AF306="RIGHT", " &gt; ",
            $AF306="LEFT", " &lt; "
        )</f>
        <v xml:space="preserve"> &gt; </v>
      </c>
      <c r="AH343" s="60" t="str" cm="1">
        <f t="array" ref="AH343">_xlfn.IFS(
            $AF306="RIGHT", "⟶",
            $AF306="LEFT", "⟵",
             $AF306="TWO", "⟵  ⟶",
            TRUE, "⟵ ? ⟶"
        )</f>
        <v>⟶</v>
      </c>
      <c r="AI343" s="61" t="str">
        <f>IF(
    AND($AI$340="x", $AI306&lt;&gt;""),
    $AI$295 &amp; AG343 &amp;
    TEXT(
        $AI306,
        IF(
            AN309 = 0,
            "#,##0",
            "#,##0." &amp; REPT("0", AN309)
        )
    ),
   ""
)</f>
        <v/>
      </c>
      <c r="AJ343" s="60" t="str">
        <f>IF(
    AND($AJ$340="x", $AJ306&lt;&gt;""),
    "  "&amp;$AJ$341 &amp; AG343 &amp; TEXT($AJ306, "0.00"),
   ""
)</f>
        <v/>
      </c>
      <c r="AK343" s="60" t="str">
        <f>IF(
       AND($AK$340="x",$AK306&lt;&gt;""),
        " = "&amp;TEXT($AK306,"#0.0%"),
        ""
)</f>
        <v xml:space="preserve"> = 2.5%</v>
      </c>
      <c r="AL343" s="62" t="str">
        <f>IF($AF306="LEFT",AH343&amp;" "&amp;AD343,AD343&amp;" "&amp;AH343) &amp; CHAR(10) &amp;
"P( " &amp; AI343 &amp; AJ343 &amp; " )" &amp; AK343</f>
        <v>critical value x̅ ⟶
P(  ) = 2.5%</v>
      </c>
      <c r="AM343" s="30"/>
      <c r="AN343" s="30"/>
      <c r="AO343" s="30"/>
      <c r="AP343" s="30"/>
      <c r="AQ343" s="30"/>
      <c r="AR343" s="30"/>
      <c r="AS343" s="38">
        <f t="shared" si="135"/>
        <v>-0.70833333333333537</v>
      </c>
      <c r="AT343" s="78">
        <f t="shared" si="134"/>
        <v>0.30578997782694178</v>
      </c>
      <c r="AU343" s="78" t="e" cm="1">
        <f t="array" ref="AU343">_xlfn.IFS(
    FALSE, N("Check if X1 shading is ON"),
    $AU$286&lt;&gt;"x", NA(),
    FALSE, N("Check if case is 'LEFT' and x axis value less than z score"),
    AND($AF$305 = "LEFT", $AS343 &lt; IF($AJ$305="", 0, $AJ$305)), $AT343,
    FALSE, N("Check if case is 'RIGHT' and x axis value greater than z score"),
    AND($AF$305 = "RIGHT", $AS343 &gt; IF($AJ$305="", 0, $AJ$305)), $AT343,
    FALSE, N("Check if case is 'TWO' and both directions"),
    AND(
        $AF$305 = "TWO",
        OR($AS343 &lt; -ABS($AJ$305), $AS343 &gt; ABS($AJ$306))
    ), $AT343,
    FALSE, N("Default case: Return NA()"),
    TRUE, NA()
)</f>
        <v>#N/A</v>
      </c>
      <c r="AV343" s="78" t="e" cm="1">
        <f t="array" ref="AV343">_xlfn.IFS(
    FALSE, N("Check if X1 shading is ON"),
    $AU$286&lt;&gt;"x", NA(),
    FALSE, N("Check if case is 'LEFT' and x axis value less than z score"),
    AND($AF$306 = "LEFT", $AS343 &lt; IF($AJ$306="", 0, $AJ$306)), $AT343,
    FALSE, N("Check if case is 'RIGHT' and x axis value greater than z score"),
    AND($AF$306 = "RIGHT", $AS343 &gt; IF($AJ$306="", 0, $AJ$306)), $AT343,
    FALSE, N("Default case: Return NA()"),
    TRUE, NA()
)</f>
        <v>#N/A</v>
      </c>
      <c r="AW343" s="78" t="e" cm="1">
        <f t="array" ref="AW343">_xlfn.IFS(
    FALSE, N("Check if X1 shading is ON"),
    $AW$286&lt;&gt;"x", NA(),
    FALSE, N("Check if case is 'LEFT' and x axis value less than z score"),
    AND($AF$309 = "LEFT", $AS343 &lt; IF($AJ$309="", 0, $AJ$309)), $AT343,
    FALSE, N("Check if case is 'RIGHT' and x axis value greater than z score"),
    AND($AF$309 = "RIGHT", $AS343 &gt; IF($AJ$309="", 0, $AJ$309)), $AT343,
    FALSE, N("Check if case is 'TWO' and both directions"),
    AND(
        $AF$309 = "TWO",
        OR($AS343 &lt; -ABS($AJ$309), $AS343 &gt; ABS($AJ$309))
    ), $AT343,
    FALSE, N("Default case: Return NA()"),
    TRUE, NA()
)</f>
        <v>#N/A</v>
      </c>
      <c r="AX343" s="30"/>
      <c r="AY343" s="66">
        <v>-0.66666666666666874</v>
      </c>
      <c r="AZ343" s="66">
        <v>0.13400000000000001</v>
      </c>
      <c r="BA343" s="66">
        <f t="shared" si="138"/>
        <v>0.13400000000000001</v>
      </c>
      <c r="BB343" s="66" t="str">
        <f t="shared" si="139"/>
        <v>x̅</v>
      </c>
      <c r="DA343" s="30"/>
      <c r="DB343" s="57" t="s">
        <v>82</v>
      </c>
      <c r="DC343" s="58" t="str">
        <f>$DD306</f>
        <v>critical value x̅</v>
      </c>
      <c r="DD343" s="59" cm="1">
        <f t="array" ref="DD343">IFERROR(
   _xlfn.IFS(
       FALSE, N("Use the value of z if it is not empty"),
       $DI306&lt;&gt;"", $DI306,
       FALSE, N("Calculate (x - μ) / σ if μ, σ, and x are numbers"),
       AND(ISNUMBER($DF306), ISNUMBER($DG306), ISNUMBER($DH306)), ($DH306 - $DF306) / $DG306,
       FALSE, N("Fallback to 0 if no conditions are met"),
       TRUE, 0
   ),
   NA()
)</f>
        <v>-2.0452296421327048</v>
      </c>
      <c r="DE343" s="59" cm="1">
        <f t="array" ref="DE343">IFERROR(
   _xlfn.IFS(
       $DE$341&lt;&gt;"x", NA(),
       $DI306&lt;&gt;"", MAX(1.1*_xlfn.NORM.S.DIST($DI306, FALSE), 0.2)
   ),
   NA()
)</f>
        <v>0.2</v>
      </c>
      <c r="DF343" s="60" t="str" cm="1">
        <f t="array" ref="DF343">_xlfn.IFS(
            $DE306="RIGHT", " &gt; ",
            $DE306="LEFT", " &lt; "
        )</f>
        <v xml:space="preserve"> &lt; </v>
      </c>
      <c r="DG343" s="60" t="str" cm="1">
        <f t="array" ref="DG343">_xlfn.IFS(
            $DE306="RIGHT", "⟶",
            $DE306="LEFT", "⟵",
             $DE306="TWO", "⟵  ⟶",
            TRUE, "⟵ ? ⟶"
        )</f>
        <v>⟵</v>
      </c>
      <c r="DH343" s="61" t="str">
        <f>IF(
    AND($DH$341="x", $DH306&lt;&gt;""),
    $DH$296 &amp; DF343 &amp;
    TEXT(
        $DH306,
        IF(
            DM310 = 0,
            "#,##0",
            "#,##0." &amp; REPT("0", DM310)
        )
    ),
   ""
)</f>
        <v/>
      </c>
      <c r="DI343" s="60" t="str">
        <f>IF(
    AND($DI$341="x", $DI306&lt;&gt;""),
    "  "&amp;$DI$342 &amp; DF343 &amp; TEXT($DI306, "0.00"),
   ""
)</f>
        <v/>
      </c>
      <c r="DJ343" s="60" t="str">
        <f>IF(
       AND($DJ$341="x",$DJ306&lt;&gt;""),
        " = "&amp;TEXT($DJ306,"#0.0%"),
        ""
)</f>
        <v xml:space="preserve"> = 2.5%</v>
      </c>
      <c r="DK343" s="62" t="str">
        <f>IF($DE306="LEFT",DG343&amp;" "&amp;DC343,DC343&amp;" "&amp;DG343) &amp; CHAR(10) &amp;
"P( " &amp; DH343 &amp; DI343 &amp; " )" &amp; DJ343</f>
        <v>⟵ critical value x̅
P(  ) = 2.5%</v>
      </c>
      <c r="DL343" s="30"/>
      <c r="DM343" s="30"/>
      <c r="DN343" s="30"/>
      <c r="DO343" s="30"/>
      <c r="DP343" s="30"/>
      <c r="DQ343" s="30"/>
      <c r="DR343" s="38">
        <f t="shared" si="137"/>
        <v>-0.750000000000002</v>
      </c>
      <c r="DS343" s="78">
        <f t="shared" si="136"/>
        <v>0.29649644192968583</v>
      </c>
      <c r="DT343" s="78" t="e" cm="1">
        <f t="array" ref="DT343">_xlfn.IFS(
    FALSE, N("Check if X1 shading is ON"),
    $DT$287&lt;&gt;"x", NA(),
    FALSE, N("Check if case is 'LEFT' and x axis value less than z score"),
    AND($DE$306 = "LEFT", $DR343 &lt; IF($DI$306="", 0, $DI$306)), $DS343,
    FALSE, N("Check if case is 'RIGHT' and x axis value greater than z score"),
    AND($DE$306 = "RIGHT", $DR343 &gt; IF($DI$306="", 0, $DI$306)), $DS343,
    FALSE, N("Check if case is 'TWO' and both directions"),
    AND(
        $DE$306 = "TWO",
        OR($DR343 &lt; -ABS($DI$306), $DR343 &gt; ABS($DI$307))
    ), $DS343,
    FALSE, N("Default case: Return NA()"),
    TRUE, NA()
)</f>
        <v>#N/A</v>
      </c>
      <c r="DU343" s="78" t="e" cm="1">
        <f t="array" ref="DU343">_xlfn.IFS(
    FALSE, N("Check if X1 shading is ON"),
    $DT$287&lt;&gt;"x", NA(),
    FALSE, N("Check if case is 'LEFT' and x axis value less than z score"),
    AND($DE$307 = "LEFT", $DR343 &lt; IF($DI$307="", 0, $DI$307)), $DS343,
    FALSE, N("Check if case is 'RIGHT' and x axis value greater than z score"),
    AND($DE$307 = "RIGHT", $DR343 &gt; IF($DI$307="", 0, $DI$307)), $DS343,
    FALSE, N("Default case: Return NA()"),
    TRUE, NA()
)</f>
        <v>#N/A</v>
      </c>
      <c r="DV343" s="78" t="e" cm="1">
        <f t="array" ref="DV343">_xlfn.IFS(
    FALSE, N("Check if X1 shading is ON"),
    $DV$287&lt;&gt;"x", NA(),
    FALSE, N("Check if case is 'LEFT' and x axis value less than z score"),
    AND($DE$310 = "LEFT", $DR343 &lt; IF($DI$310="", 0, $DI$310)), $DS343,
    FALSE, N("Check if case is 'RIGHT' and x axis value greater than z score"),
    AND($DE$310 = "RIGHT", $DR343 &gt; IF($DI$310="", 0, $DI$310)), $DS343,
    FALSE, N("Check if case is 'TWO' and both directions"),
    AND(
        $DE$310 = "TWO",
        OR($DR343 &lt; -ABS($DI$310), $DR343 &gt; ABS($DI$310))
    ), $DS343,
    FALSE, N("Default case: Return NA()"),
    TRUE, NA()
)</f>
        <v>#N/A</v>
      </c>
      <c r="DW343" s="30"/>
      <c r="DX343" s="66">
        <v>-0.83333333333333526</v>
      </c>
      <c r="DY343" s="66">
        <v>0.13400000000000001</v>
      </c>
      <c r="DZ343" s="66">
        <f t="shared" si="140"/>
        <v>0.13400000000000001</v>
      </c>
      <c r="EA343" s="66" t="str">
        <f t="shared" si="141"/>
        <v>x̅</v>
      </c>
    </row>
    <row r="344" spans="27:131" ht="51" x14ac:dyDescent="0.2">
      <c r="AA344"/>
      <c r="AB344" s="30"/>
      <c r="AC344" s="26"/>
      <c r="AD344" s="26"/>
      <c r="AE344" s="26"/>
      <c r="AF344" s="26"/>
      <c r="AG344" s="37"/>
      <c r="AH344" s="37"/>
      <c r="AI344" s="37"/>
      <c r="AJ344" s="38"/>
      <c r="AK344" s="39"/>
      <c r="AL344" s="30"/>
      <c r="AM344" s="30"/>
      <c r="AN344" s="30"/>
      <c r="AO344" s="30"/>
      <c r="AP344" s="30"/>
      <c r="AQ344" s="30"/>
      <c r="AR344" s="30"/>
      <c r="AS344" s="38">
        <f t="shared" si="135"/>
        <v>-0.66666666666666874</v>
      </c>
      <c r="AT344" s="78">
        <f t="shared" si="134"/>
        <v>0.31483745260416718</v>
      </c>
      <c r="AU344" s="78" t="e" cm="1">
        <f t="array" ref="AU344">_xlfn.IFS(
    FALSE, N("Check if X1 shading is ON"),
    $AU$286&lt;&gt;"x", NA(),
    FALSE, N("Check if case is 'LEFT' and x axis value less than z score"),
    AND($AF$305 = "LEFT", $AS344 &lt; IF($AJ$305="", 0, $AJ$305)), $AT344,
    FALSE, N("Check if case is 'RIGHT' and x axis value greater than z score"),
    AND($AF$305 = "RIGHT", $AS344 &gt; IF($AJ$305="", 0, $AJ$305)), $AT344,
    FALSE, N("Check if case is 'TWO' and both directions"),
    AND(
        $AF$305 = "TWO",
        OR($AS344 &lt; -ABS($AJ$305), $AS344 &gt; ABS($AJ$306))
    ), $AT344,
    FALSE, N("Default case: Return NA()"),
    TRUE, NA()
)</f>
        <v>#N/A</v>
      </c>
      <c r="AV344" s="78" t="e" cm="1">
        <f t="array" ref="AV344">_xlfn.IFS(
    FALSE, N("Check if X1 shading is ON"),
    $AU$286&lt;&gt;"x", NA(),
    FALSE, N("Check if case is 'LEFT' and x axis value less than z score"),
    AND($AF$306 = "LEFT", $AS344 &lt; IF($AJ$306="", 0, $AJ$306)), $AT344,
    FALSE, N("Check if case is 'RIGHT' and x axis value greater than z score"),
    AND($AF$306 = "RIGHT", $AS344 &gt; IF($AJ$306="", 0, $AJ$306)), $AT344,
    FALSE, N("Default case: Return NA()"),
    TRUE, NA()
)</f>
        <v>#N/A</v>
      </c>
      <c r="AW344" s="78" t="e" cm="1">
        <f t="array" ref="AW344">_xlfn.IFS(
    FALSE, N("Check if X1 shading is ON"),
    $AW$286&lt;&gt;"x", NA(),
    FALSE, N("Check if case is 'LEFT' and x axis value less than z score"),
    AND($AF$309 = "LEFT", $AS344 &lt; IF($AJ$309="", 0, $AJ$309)), $AT344,
    FALSE, N("Check if case is 'RIGHT' and x axis value greater than z score"),
    AND($AF$309 = "RIGHT", $AS344 &gt; IF($AJ$309="", 0, $AJ$309)), $AT344,
    FALSE, N("Check if case is 'TWO' and both directions"),
    AND(
        $AF$309 = "TWO",
        OR($AS344 &lt; -ABS($AJ$309), $AS344 &gt; ABS($AJ$309))
    ), $AT344,
    FALSE, N("Default case: Return NA()"),
    TRUE, NA()
)</f>
        <v>#N/A</v>
      </c>
      <c r="AX344" s="30"/>
      <c r="AY344" s="66">
        <v>-0.50000000000000222</v>
      </c>
      <c r="AZ344" s="66">
        <v>0.13400000000000001</v>
      </c>
      <c r="BA344" s="66">
        <f t="shared" si="138"/>
        <v>0.13400000000000001</v>
      </c>
      <c r="BB344" s="66" t="str">
        <f t="shared" si="139"/>
        <v>x̅</v>
      </c>
      <c r="DA344" s="30"/>
      <c r="DB344" s="57" t="s">
        <v>83</v>
      </c>
      <c r="DC344" s="58" t="str">
        <f>$DD307</f>
        <v>critical value x̅</v>
      </c>
      <c r="DD344" s="59" cm="1">
        <f t="array" ref="DD344">IFERROR(
   _xlfn.IFS(
       FALSE, N("Use the value of z if it is not empty"),
       $DI307&lt;&gt;"", $DI307,
       FALSE, N("Calculate (x - μ) / σ if μ, σ, and x are numbers"),
       AND(ISNUMBER($DF307), ISNUMBER($DG307), ISNUMBER($DH307)), ($DH307 - $DF307) / $DG307,
       FALSE, N("Fallback to 0 if no conditions are met"),
       TRUE, 0
   ),
   NA()
)</f>
        <v>2.0452296421327034</v>
      </c>
      <c r="DE344" s="59" cm="1">
        <f t="array" ref="DE344">IFERROR(
   _xlfn.IFS(
       $DE$341&lt;&gt;"x", NA(),
       $DI307&lt;&gt;"", MAX(1.1*_xlfn.NORM.S.DIST($DI307, FALSE), 0.2)
   ),
   NA()
)</f>
        <v>0.2</v>
      </c>
      <c r="DF344" s="60" t="str" cm="1">
        <f t="array" ref="DF344">_xlfn.IFS(
            $DE307="RIGHT", " &gt; ",
            $DE307="LEFT", " &lt; "
        )</f>
        <v xml:space="preserve"> &gt; </v>
      </c>
      <c r="DG344" s="60" t="str" cm="1">
        <f t="array" ref="DG344">_xlfn.IFS(
            $DE307="RIGHT", "⟶",
            $DE307="LEFT", "⟵",
             $DE307="TWO", "⟵  ⟶",
            TRUE, "⟵ ? ⟶"
        )</f>
        <v>⟶</v>
      </c>
      <c r="DH344" s="61" t="str">
        <f>IF(
    AND($DH$341="x", $DH307&lt;&gt;""),
    $DH$296 &amp; DF344 &amp;
    TEXT(
        $DH307,
        IF(
            DM310 = 0,
            "#,##0",
            "#,##0." &amp; REPT("0", DM310)
        )
    ),
   ""
)</f>
        <v/>
      </c>
      <c r="DI344" s="60" t="str">
        <f>IF(
    AND($DI$341="x", $DI307&lt;&gt;""),
    "  "&amp;$DI$342 &amp; DF344 &amp; TEXT($DI307, "0.00"),
   ""
)</f>
        <v/>
      </c>
      <c r="DJ344" s="60" t="str">
        <f>IF(
       AND($DJ$341="x",$DJ307&lt;&gt;""),
        " = "&amp;TEXT($DJ307,"#0.0%"),
        ""
)</f>
        <v xml:space="preserve"> = 2.5%</v>
      </c>
      <c r="DK344" s="62" t="str">
        <f>IF($DE307="LEFT",DG344&amp;" "&amp;DC344,DC344&amp;" "&amp;DG344) &amp; CHAR(10) &amp;
"P( " &amp; DH344 &amp; DI344 &amp; " )" &amp; DJ344</f>
        <v>critical value x̅ ⟶
P(  ) = 2.5%</v>
      </c>
      <c r="DL344" s="30"/>
      <c r="DM344" s="30"/>
      <c r="DN344" s="30"/>
      <c r="DO344" s="30"/>
      <c r="DP344" s="30"/>
      <c r="DQ344" s="30"/>
      <c r="DR344" s="38">
        <f t="shared" si="137"/>
        <v>-0.70833333333333537</v>
      </c>
      <c r="DS344" s="78">
        <f t="shared" si="136"/>
        <v>0.30578997782694178</v>
      </c>
      <c r="DT344" s="78" t="e" cm="1">
        <f t="array" ref="DT344">_xlfn.IFS(
    FALSE, N("Check if X1 shading is ON"),
    $DT$287&lt;&gt;"x", NA(),
    FALSE, N("Check if case is 'LEFT' and x axis value less than z score"),
    AND($DE$306 = "LEFT", $DR344 &lt; IF($DI$306="", 0, $DI$306)), $DS344,
    FALSE, N("Check if case is 'RIGHT' and x axis value greater than z score"),
    AND($DE$306 = "RIGHT", $DR344 &gt; IF($DI$306="", 0, $DI$306)), $DS344,
    FALSE, N("Check if case is 'TWO' and both directions"),
    AND(
        $DE$306 = "TWO",
        OR($DR344 &lt; -ABS($DI$306), $DR344 &gt; ABS($DI$307))
    ), $DS344,
    FALSE, N("Default case: Return NA()"),
    TRUE, NA()
)</f>
        <v>#N/A</v>
      </c>
      <c r="DU344" s="78" t="e" cm="1">
        <f t="array" ref="DU344">_xlfn.IFS(
    FALSE, N("Check if X1 shading is ON"),
    $DT$287&lt;&gt;"x", NA(),
    FALSE, N("Check if case is 'LEFT' and x axis value less than z score"),
    AND($DE$307 = "LEFT", $DR344 &lt; IF($DI$307="", 0, $DI$307)), $DS344,
    FALSE, N("Check if case is 'RIGHT' and x axis value greater than z score"),
    AND($DE$307 = "RIGHT", $DR344 &gt; IF($DI$307="", 0, $DI$307)), $DS344,
    FALSE, N("Default case: Return NA()"),
    TRUE, NA()
)</f>
        <v>#N/A</v>
      </c>
      <c r="DV344" s="78" t="e" cm="1">
        <f t="array" ref="DV344">_xlfn.IFS(
    FALSE, N("Check if X1 shading is ON"),
    $DV$287&lt;&gt;"x", NA(),
    FALSE, N("Check if case is 'LEFT' and x axis value less than z score"),
    AND($DE$310 = "LEFT", $DR344 &lt; IF($DI$310="", 0, $DI$310)), $DS344,
    FALSE, N("Check if case is 'RIGHT' and x axis value greater than z score"),
    AND($DE$310 = "RIGHT", $DR344 &gt; IF($DI$310="", 0, $DI$310)), $DS344,
    FALSE, N("Check if case is 'TWO' and both directions"),
    AND(
        $DE$310 = "TWO",
        OR($DR344 &lt; -ABS($DI$310), $DR344 &gt; ABS($DI$310))
    ), $DS344,
    FALSE, N("Default case: Return NA()"),
    TRUE, NA()
)</f>
        <v>#N/A</v>
      </c>
      <c r="DW344" s="30"/>
      <c r="DX344" s="66">
        <v>-0.66666666666666874</v>
      </c>
      <c r="DY344" s="66">
        <v>0.13400000000000001</v>
      </c>
      <c r="DZ344" s="66">
        <f t="shared" si="140"/>
        <v>0.13400000000000001</v>
      </c>
      <c r="EA344" s="66" t="str">
        <f t="shared" si="141"/>
        <v>x̅</v>
      </c>
    </row>
    <row r="345" spans="27:131" ht="16" x14ac:dyDescent="0.2">
      <c r="AA345"/>
      <c r="AB345" s="30"/>
      <c r="AC345" s="68" t="s">
        <v>70</v>
      </c>
      <c r="AD345" s="26"/>
      <c r="AE345" s="26"/>
      <c r="AF345" s="32" t="str">
        <f>AN299</f>
        <v>x</v>
      </c>
      <c r="AG345" s="37"/>
      <c r="AH345" s="37"/>
      <c r="AI345" s="32">
        <f>AN302</f>
        <v>0</v>
      </c>
      <c r="AJ345" s="32">
        <f>AN303</f>
        <v>0</v>
      </c>
      <c r="AK345" s="32" t="str">
        <f>AN300</f>
        <v>x</v>
      </c>
      <c r="AL345" s="30"/>
      <c r="AM345" s="30"/>
      <c r="AN345" s="30"/>
      <c r="AO345" s="30"/>
      <c r="AP345" s="30"/>
      <c r="AQ345" s="30"/>
      <c r="AR345" s="30"/>
      <c r="AS345" s="38">
        <f t="shared" si="135"/>
        <v>-0.62500000000000211</v>
      </c>
      <c r="AT345" s="78">
        <f t="shared" si="134"/>
        <v>0.3235970350629464</v>
      </c>
      <c r="AU345" s="78" t="e" cm="1">
        <f t="array" ref="AU345">_xlfn.IFS(
    FALSE, N("Check if X1 shading is ON"),
    $AU$286&lt;&gt;"x", NA(),
    FALSE, N("Check if case is 'LEFT' and x axis value less than z score"),
    AND($AF$305 = "LEFT", $AS345 &lt; IF($AJ$305="", 0, $AJ$305)), $AT345,
    FALSE, N("Check if case is 'RIGHT' and x axis value greater than z score"),
    AND($AF$305 = "RIGHT", $AS345 &gt; IF($AJ$305="", 0, $AJ$305)), $AT345,
    FALSE, N("Check if case is 'TWO' and both directions"),
    AND(
        $AF$305 = "TWO",
        OR($AS345 &lt; -ABS($AJ$305), $AS345 &gt; ABS($AJ$306))
    ), $AT345,
    FALSE, N("Default case: Return NA()"),
    TRUE, NA()
)</f>
        <v>#N/A</v>
      </c>
      <c r="AV345" s="78" t="e" cm="1">
        <f t="array" ref="AV345">_xlfn.IFS(
    FALSE, N("Check if X1 shading is ON"),
    $AU$286&lt;&gt;"x", NA(),
    FALSE, N("Check if case is 'LEFT' and x axis value less than z score"),
    AND($AF$306 = "LEFT", $AS345 &lt; IF($AJ$306="", 0, $AJ$306)), $AT345,
    FALSE, N("Check if case is 'RIGHT' and x axis value greater than z score"),
    AND($AF$306 = "RIGHT", $AS345 &gt; IF($AJ$306="", 0, $AJ$306)), $AT345,
    FALSE, N("Default case: Return NA()"),
    TRUE, NA()
)</f>
        <v>#N/A</v>
      </c>
      <c r="AW345" s="78" t="e" cm="1">
        <f t="array" ref="AW345">_xlfn.IFS(
    FALSE, N("Check if X1 shading is ON"),
    $AW$286&lt;&gt;"x", NA(),
    FALSE, N("Check if case is 'LEFT' and x axis value less than z score"),
    AND($AF$309 = "LEFT", $AS345 &lt; IF($AJ$309="", 0, $AJ$309)), $AT345,
    FALSE, N("Check if case is 'RIGHT' and x axis value greater than z score"),
    AND($AF$309 = "RIGHT", $AS345 &gt; IF($AJ$309="", 0, $AJ$309)), $AT345,
    FALSE, N("Check if case is 'TWO' and both directions"),
    AND(
        $AF$309 = "TWO",
        OR($AS345 &lt; -ABS($AJ$309), $AS345 &gt; ABS($AJ$309))
    ), $AT345,
    FALSE, N("Default case: Return NA()"),
    TRUE, NA()
)</f>
        <v>#N/A</v>
      </c>
      <c r="AX345" s="30"/>
      <c r="AY345" s="66">
        <v>-0.33333333333333548</v>
      </c>
      <c r="AZ345" s="66">
        <v>0.13400000000000001</v>
      </c>
      <c r="BA345" s="66">
        <f t="shared" si="138"/>
        <v>0.13400000000000001</v>
      </c>
      <c r="BB345" s="66" t="str">
        <f t="shared" si="139"/>
        <v>x̅</v>
      </c>
      <c r="DA345" s="30"/>
      <c r="DB345" s="26"/>
      <c r="DC345" s="26"/>
      <c r="DD345" s="26"/>
      <c r="DE345" s="26"/>
      <c r="DF345" s="37"/>
      <c r="DG345" s="37"/>
      <c r="DH345" s="37"/>
      <c r="DI345" s="38"/>
      <c r="DJ345" s="39"/>
      <c r="DK345" s="30"/>
      <c r="DL345" s="30"/>
      <c r="DM345" s="30"/>
      <c r="DN345" s="30"/>
      <c r="DO345" s="30"/>
      <c r="DP345" s="30"/>
      <c r="DQ345" s="30"/>
      <c r="DR345" s="38">
        <f t="shared" si="137"/>
        <v>-0.66666666666666874</v>
      </c>
      <c r="DS345" s="78">
        <f t="shared" si="136"/>
        <v>0.31483745260416718</v>
      </c>
      <c r="DT345" s="78" t="e" cm="1">
        <f t="array" ref="DT345">_xlfn.IFS(
    FALSE, N("Check if X1 shading is ON"),
    $DT$287&lt;&gt;"x", NA(),
    FALSE, N("Check if case is 'LEFT' and x axis value less than z score"),
    AND($DE$306 = "LEFT", $DR345 &lt; IF($DI$306="", 0, $DI$306)), $DS345,
    FALSE, N("Check if case is 'RIGHT' and x axis value greater than z score"),
    AND($DE$306 = "RIGHT", $DR345 &gt; IF($DI$306="", 0, $DI$306)), $DS345,
    FALSE, N("Check if case is 'TWO' and both directions"),
    AND(
        $DE$306 = "TWO",
        OR($DR345 &lt; -ABS($DI$306), $DR345 &gt; ABS($DI$307))
    ), $DS345,
    FALSE, N("Default case: Return NA()"),
    TRUE, NA()
)</f>
        <v>#N/A</v>
      </c>
      <c r="DU345" s="78" t="e" cm="1">
        <f t="array" ref="DU345">_xlfn.IFS(
    FALSE, N("Check if X1 shading is ON"),
    $DT$287&lt;&gt;"x", NA(),
    FALSE, N("Check if case is 'LEFT' and x axis value less than z score"),
    AND($DE$307 = "LEFT", $DR345 &lt; IF($DI$307="", 0, $DI$307)), $DS345,
    FALSE, N("Check if case is 'RIGHT' and x axis value greater than z score"),
    AND($DE$307 = "RIGHT", $DR345 &gt; IF($DI$307="", 0, $DI$307)), $DS345,
    FALSE, N("Default case: Return NA()"),
    TRUE, NA()
)</f>
        <v>#N/A</v>
      </c>
      <c r="DV345" s="78" t="e" cm="1">
        <f t="array" ref="DV345">_xlfn.IFS(
    FALSE, N("Check if X1 shading is ON"),
    $DV$287&lt;&gt;"x", NA(),
    FALSE, N("Check if case is 'LEFT' and x axis value less than z score"),
    AND($DE$310 = "LEFT", $DR345 &lt; IF($DI$310="", 0, $DI$310)), $DS345,
    FALSE, N("Check if case is 'RIGHT' and x axis value greater than z score"),
    AND($DE$310 = "RIGHT", $DR345 &gt; IF($DI$310="", 0, $DI$310)), $DS345,
    FALSE, N("Check if case is 'TWO' and both directions"),
    AND(
        $DE$310 = "TWO",
        OR($DR345 &lt; -ABS($DI$310), $DR345 &gt; ABS($DI$310))
    ), $DS345,
    FALSE, N("Default case: Return NA()"),
    TRUE, NA()
)</f>
        <v>#N/A</v>
      </c>
      <c r="DW345" s="30"/>
      <c r="DX345" s="66">
        <v>-0.50000000000000222</v>
      </c>
      <c r="DY345" s="66">
        <v>0.13400000000000001</v>
      </c>
      <c r="DZ345" s="66">
        <f t="shared" si="140"/>
        <v>0.13400000000000001</v>
      </c>
      <c r="EA345" s="66" t="str">
        <f t="shared" si="141"/>
        <v>x̅</v>
      </c>
    </row>
    <row r="346" spans="27:131" ht="16" x14ac:dyDescent="0.2">
      <c r="AA346"/>
      <c r="AB346" s="30"/>
      <c r="AC346" s="26"/>
      <c r="AD346" s="26"/>
      <c r="AE346" s="54" t="s">
        <v>1</v>
      </c>
      <c r="AF346" s="55" t="s">
        <v>2</v>
      </c>
      <c r="AG346" s="49" t="s">
        <v>35</v>
      </c>
      <c r="AH346" s="52" t="s">
        <v>36</v>
      </c>
      <c r="AI346" s="51" t="s">
        <v>1</v>
      </c>
      <c r="AJ346" s="51" t="str">
        <f>AJ341</f>
        <v>t</v>
      </c>
      <c r="AK346" s="56" t="s">
        <v>37</v>
      </c>
      <c r="AL346" s="35" t="s">
        <v>8</v>
      </c>
      <c r="AM346" s="30"/>
      <c r="AN346" s="30"/>
      <c r="AO346" s="30"/>
      <c r="AP346" s="30"/>
      <c r="AQ346" s="30"/>
      <c r="AR346" s="30"/>
      <c r="AS346" s="38">
        <f t="shared" si="135"/>
        <v>-0.58333333333333548</v>
      </c>
      <c r="AT346" s="78">
        <f t="shared" si="134"/>
        <v>0.33202710550851261</v>
      </c>
      <c r="AU346" s="78" t="e" cm="1">
        <f t="array" ref="AU346">_xlfn.IFS(
    FALSE, N("Check if X1 shading is ON"),
    $AU$286&lt;&gt;"x", NA(),
    FALSE, N("Check if case is 'LEFT' and x axis value less than z score"),
    AND($AF$305 = "LEFT", $AS346 &lt; IF($AJ$305="", 0, $AJ$305)), $AT346,
    FALSE, N("Check if case is 'RIGHT' and x axis value greater than z score"),
    AND($AF$305 = "RIGHT", $AS346 &gt; IF($AJ$305="", 0, $AJ$305)), $AT346,
    FALSE, N("Check if case is 'TWO' and both directions"),
    AND(
        $AF$305 = "TWO",
        OR($AS346 &lt; -ABS($AJ$305), $AS346 &gt; ABS($AJ$306))
    ), $AT346,
    FALSE, N("Default case: Return NA()"),
    TRUE, NA()
)</f>
        <v>#N/A</v>
      </c>
      <c r="AV346" s="78" t="e" cm="1">
        <f t="array" ref="AV346">_xlfn.IFS(
    FALSE, N("Check if X1 shading is ON"),
    $AU$286&lt;&gt;"x", NA(),
    FALSE, N("Check if case is 'LEFT' and x axis value less than z score"),
    AND($AF$306 = "LEFT", $AS346 &lt; IF($AJ$306="", 0, $AJ$306)), $AT346,
    FALSE, N("Check if case is 'RIGHT' and x axis value greater than z score"),
    AND($AF$306 = "RIGHT", $AS346 &gt; IF($AJ$306="", 0, $AJ$306)), $AT346,
    FALSE, N("Default case: Return NA()"),
    TRUE, NA()
)</f>
        <v>#N/A</v>
      </c>
      <c r="AW346" s="78" t="e" cm="1">
        <f t="array" ref="AW346">_xlfn.IFS(
    FALSE, N("Check if X1 shading is ON"),
    $AW$286&lt;&gt;"x", NA(),
    FALSE, N("Check if case is 'LEFT' and x axis value less than z score"),
    AND($AF$309 = "LEFT", $AS346 &lt; IF($AJ$309="", 0, $AJ$309)), $AT346,
    FALSE, N("Check if case is 'RIGHT' and x axis value greater than z score"),
    AND($AF$309 = "RIGHT", $AS346 &gt; IF($AJ$309="", 0, $AJ$309)), $AT346,
    FALSE, N("Check if case is 'TWO' and both directions"),
    AND(
        $AF$309 = "TWO",
        OR($AS346 &lt; -ABS($AJ$309), $AS346 &gt; ABS($AJ$309))
    ), $AT346,
    FALSE, N("Default case: Return NA()"),
    TRUE, NA()
)</f>
        <v>#N/A</v>
      </c>
      <c r="AX346" s="30"/>
      <c r="AY346" s="66">
        <v>-0.16666666666666879</v>
      </c>
      <c r="AZ346" s="66">
        <v>0.13400000000000001</v>
      </c>
      <c r="BA346" s="66">
        <f t="shared" si="138"/>
        <v>0.13400000000000001</v>
      </c>
      <c r="BB346" s="66" t="str">
        <f t="shared" si="139"/>
        <v>x̅</v>
      </c>
      <c r="DA346" s="30"/>
      <c r="DB346" s="68" t="s">
        <v>70</v>
      </c>
      <c r="DC346" s="26"/>
      <c r="DD346" s="26"/>
      <c r="DE346" s="32" t="str">
        <f>DM300</f>
        <v>x</v>
      </c>
      <c r="DF346" s="37"/>
      <c r="DG346" s="37"/>
      <c r="DH346" s="32">
        <f>DM303</f>
        <v>0</v>
      </c>
      <c r="DI346" s="32">
        <f>DM304</f>
        <v>0</v>
      </c>
      <c r="DJ346" s="32" t="str">
        <f>DM301</f>
        <v>x</v>
      </c>
      <c r="DK346" s="30"/>
      <c r="DL346" s="30"/>
      <c r="DM346" s="30"/>
      <c r="DN346" s="30"/>
      <c r="DO346" s="30"/>
      <c r="DP346" s="30"/>
      <c r="DQ346" s="30"/>
      <c r="DR346" s="38">
        <f t="shared" si="137"/>
        <v>-0.62500000000000211</v>
      </c>
      <c r="DS346" s="78">
        <f t="shared" si="136"/>
        <v>0.3235970350629464</v>
      </c>
      <c r="DT346" s="78" t="e" cm="1">
        <f t="array" ref="DT346">_xlfn.IFS(
    FALSE, N("Check if X1 shading is ON"),
    $DT$287&lt;&gt;"x", NA(),
    FALSE, N("Check if case is 'LEFT' and x axis value less than z score"),
    AND($DE$306 = "LEFT", $DR346 &lt; IF($DI$306="", 0, $DI$306)), $DS346,
    FALSE, N("Check if case is 'RIGHT' and x axis value greater than z score"),
    AND($DE$306 = "RIGHT", $DR346 &gt; IF($DI$306="", 0, $DI$306)), $DS346,
    FALSE, N("Check if case is 'TWO' and both directions"),
    AND(
        $DE$306 = "TWO",
        OR($DR346 &lt; -ABS($DI$306), $DR346 &gt; ABS($DI$307))
    ), $DS346,
    FALSE, N("Default case: Return NA()"),
    TRUE, NA()
)</f>
        <v>#N/A</v>
      </c>
      <c r="DU346" s="78" t="e" cm="1">
        <f t="array" ref="DU346">_xlfn.IFS(
    FALSE, N("Check if X1 shading is ON"),
    $DT$287&lt;&gt;"x", NA(),
    FALSE, N("Check if case is 'LEFT' and x axis value less than z score"),
    AND($DE$307 = "LEFT", $DR346 &lt; IF($DI$307="", 0, $DI$307)), $DS346,
    FALSE, N("Check if case is 'RIGHT' and x axis value greater than z score"),
    AND($DE$307 = "RIGHT", $DR346 &gt; IF($DI$307="", 0, $DI$307)), $DS346,
    FALSE, N("Default case: Return NA()"),
    TRUE, NA()
)</f>
        <v>#N/A</v>
      </c>
      <c r="DV346" s="78" t="e" cm="1">
        <f t="array" ref="DV346">_xlfn.IFS(
    FALSE, N("Check if X1 shading is ON"),
    $DV$287&lt;&gt;"x", NA(),
    FALSE, N("Check if case is 'LEFT' and x axis value less than z score"),
    AND($DE$310 = "LEFT", $DR346 &lt; IF($DI$310="", 0, $DI$310)), $DS346,
    FALSE, N("Check if case is 'RIGHT' and x axis value greater than z score"),
    AND($DE$310 = "RIGHT", $DR346 &gt; IF($DI$310="", 0, $DI$310)), $DS346,
    FALSE, N("Check if case is 'TWO' and both directions"),
    AND(
        $DE$310 = "TWO",
        OR($DR346 &lt; -ABS($DI$310), $DR346 &gt; ABS($DI$310))
    ), $DS346,
    FALSE, N("Default case: Return NA()"),
    TRUE, NA()
)</f>
        <v>#N/A</v>
      </c>
      <c r="DW346" s="30"/>
      <c r="DX346" s="66">
        <v>-0.33333333333333548</v>
      </c>
      <c r="DY346" s="66">
        <v>0.13400000000000001</v>
      </c>
      <c r="DZ346" s="66">
        <f t="shared" si="140"/>
        <v>0.13400000000000001</v>
      </c>
      <c r="EA346" s="66" t="str">
        <f t="shared" si="141"/>
        <v>x̅</v>
      </c>
    </row>
    <row r="347" spans="27:131" ht="68" x14ac:dyDescent="0.2">
      <c r="AA347"/>
      <c r="AB347" s="30"/>
      <c r="AC347" s="57" t="s">
        <v>84</v>
      </c>
      <c r="AD347" s="63" t="str">
        <f>AE309</f>
        <v>new sample x̅</v>
      </c>
      <c r="AE347" s="59">
        <f>IFERROR(
   MAX(-3.9, MIN(3.9,
       _xlfn.IFS(
           FALSE, N("Check if the Case display is ON"),
           AF308&lt;&gt;"x", NA(),
           FALSE, N("Use the value of z if it is not empty"),
           AJ309&lt;&gt;"", AJ309,
           FALSE, N("Calculate (x - μ) / σ if μ, σ, and x are numbers"),
           AND(ISNUMBER(AG309), ISNUMBER(AH309), ISNUMBER(AI309)), (AI309 - AG309) / AH309,
           FALSE, N("Fallback to 0 if no conditions are met"),
           TRUE, 0
       )
   )),
   NA()
)</f>
        <v>2.6771342990070459</v>
      </c>
      <c r="AF347" s="59" cm="1">
        <f t="array" ref="AF347">IFERROR(
   _xlfn.IFS(
       AF345&lt;&gt;"x", NA(),
       AJ309&lt;&gt;"", MAX(1.1*_xlfn.NORM.S.DIST(AJ309, FALSE), 0.1)
   ),
   NA()
)</f>
        <v>0.1</v>
      </c>
      <c r="AG347" s="60" t="str" cm="1">
        <f t="array" ref="AG347">_xlfn.IFS(
            $AF309="RIGHT", " &gt; ",
            $AF309="LEFT", " &lt; "
        )</f>
        <v xml:space="preserve"> &gt; </v>
      </c>
      <c r="AH347" s="60" t="str" cm="1">
        <f t="array" ref="AH347">_xlfn.IFS(
            AF309="RIGHT", "⟶",
            AF309="LEFT", "⟵",
            TRUE, "⟵ ? ⟶"
        )</f>
        <v>⟶</v>
      </c>
      <c r="AI347" s="61" t="str">
        <f>IF(
    AND(AI345="x", AI309&lt;&gt;""),
    $AI$304 &amp; AG347 &amp;
    TEXT(
        AI309,
        IF(
            AN309 = 0,
            "#,##0",
            "#,##0." &amp; REPT("0", AN309)
        )
    ),
 ""
)</f>
        <v/>
      </c>
      <c r="AJ347" s="60" t="str">
        <f>IF(
    AND(AJ345="x", AJ309&lt;&gt;""),
    " "&amp; AJ346 &amp; AG347 &amp; TEXT(AJ309, "0.00"),
   ""
)</f>
        <v/>
      </c>
      <c r="AK347" s="60" t="str">
        <f>IF(
       AND($AK345="x",AK309&lt;&gt;""),
        " = "&amp;TEXT(AK309,"#0.0%"),
       ""
)</f>
        <v xml:space="preserve"> = 0.6%</v>
      </c>
      <c r="AL347" s="62" t="str">
        <f>IF(AF309="LEFT",AH347&amp;" "&amp;AD347,AD347&amp;" "&amp;AH347) &amp; CHAR(10) &amp;
"P( " &amp; AI347 &amp; AJ347 &amp; " )" &amp; AK347</f>
        <v>new sample x̅ ⟶
P(  ) = 0.6%</v>
      </c>
      <c r="AM347" s="30"/>
      <c r="AN347" s="30"/>
      <c r="AO347" s="30"/>
      <c r="AP347" s="30"/>
      <c r="AQ347" s="30"/>
      <c r="AR347" s="30"/>
      <c r="AS347" s="38">
        <f t="shared" si="135"/>
        <v>-0.54166666666666885</v>
      </c>
      <c r="AT347" s="78">
        <f t="shared" si="134"/>
        <v>0.34008659262477625</v>
      </c>
      <c r="AU347" s="78" t="e" cm="1">
        <f t="array" ref="AU347">_xlfn.IFS(
    FALSE, N("Check if X1 shading is ON"),
    $AU$286&lt;&gt;"x", NA(),
    FALSE, N("Check if case is 'LEFT' and x axis value less than z score"),
    AND($AF$305 = "LEFT", $AS347 &lt; IF($AJ$305="", 0, $AJ$305)), $AT347,
    FALSE, N("Check if case is 'RIGHT' and x axis value greater than z score"),
    AND($AF$305 = "RIGHT", $AS347 &gt; IF($AJ$305="", 0, $AJ$305)), $AT347,
    FALSE, N("Check if case is 'TWO' and both directions"),
    AND(
        $AF$305 = "TWO",
        OR($AS347 &lt; -ABS($AJ$305), $AS347 &gt; ABS($AJ$306))
    ), $AT347,
    FALSE, N("Default case: Return NA()"),
    TRUE, NA()
)</f>
        <v>#N/A</v>
      </c>
      <c r="AV347" s="78" t="e" cm="1">
        <f t="array" ref="AV347">_xlfn.IFS(
    FALSE, N("Check if X1 shading is ON"),
    $AU$286&lt;&gt;"x", NA(),
    FALSE, N("Check if case is 'LEFT' and x axis value less than z score"),
    AND($AF$306 = "LEFT", $AS347 &lt; IF($AJ$306="", 0, $AJ$306)), $AT347,
    FALSE, N("Check if case is 'RIGHT' and x axis value greater than z score"),
    AND($AF$306 = "RIGHT", $AS347 &gt; IF($AJ$306="", 0, $AJ$306)), $AT347,
    FALSE, N("Default case: Return NA()"),
    TRUE, NA()
)</f>
        <v>#N/A</v>
      </c>
      <c r="AW347" s="78" t="e" cm="1">
        <f t="array" ref="AW347">_xlfn.IFS(
    FALSE, N("Check if X1 shading is ON"),
    $AW$286&lt;&gt;"x", NA(),
    FALSE, N("Check if case is 'LEFT' and x axis value less than z score"),
    AND($AF$309 = "LEFT", $AS347 &lt; IF($AJ$309="", 0, $AJ$309)), $AT347,
    FALSE, N("Check if case is 'RIGHT' and x axis value greater than z score"),
    AND($AF$309 = "RIGHT", $AS347 &gt; IF($AJ$309="", 0, $AJ$309)), $AT347,
    FALSE, N("Check if case is 'TWO' and both directions"),
    AND(
        $AF$309 = "TWO",
        OR($AS347 &lt; -ABS($AJ$309), $AS347 &gt; ABS($AJ$309))
    ), $AT347,
    FALSE, N("Default case: Return NA()"),
    TRUE, NA()
)</f>
        <v>#N/A</v>
      </c>
      <c r="AX347" s="30"/>
      <c r="AY347" s="66">
        <v>0.16666666666666449</v>
      </c>
      <c r="AZ347" s="66">
        <v>0.13400000000000001</v>
      </c>
      <c r="BA347" s="66">
        <f t="shared" si="138"/>
        <v>0.13400000000000001</v>
      </c>
      <c r="BB347" s="66" t="str">
        <f t="shared" si="139"/>
        <v>x̅</v>
      </c>
      <c r="DA347" s="30"/>
      <c r="DB347" s="26"/>
      <c r="DC347" s="26"/>
      <c r="DD347" s="54" t="s">
        <v>1</v>
      </c>
      <c r="DE347" s="55" t="s">
        <v>2</v>
      </c>
      <c r="DF347" s="49" t="s">
        <v>35</v>
      </c>
      <c r="DG347" s="52" t="s">
        <v>36</v>
      </c>
      <c r="DH347" s="51" t="s">
        <v>1</v>
      </c>
      <c r="DI347" s="51" t="str">
        <f>DI342</f>
        <v>t</v>
      </c>
      <c r="DJ347" s="56" t="s">
        <v>37</v>
      </c>
      <c r="DK347" s="35" t="s">
        <v>8</v>
      </c>
      <c r="DL347" s="30"/>
      <c r="DM347" s="30"/>
      <c r="DN347" s="30"/>
      <c r="DO347" s="30"/>
      <c r="DP347" s="30"/>
      <c r="DQ347" s="30"/>
      <c r="DR347" s="38">
        <f t="shared" si="137"/>
        <v>-0.58333333333333548</v>
      </c>
      <c r="DS347" s="78">
        <f t="shared" si="136"/>
        <v>0.33202710550851261</v>
      </c>
      <c r="DT347" s="78" t="e" cm="1">
        <f t="array" ref="DT347">_xlfn.IFS(
    FALSE, N("Check if X1 shading is ON"),
    $DT$287&lt;&gt;"x", NA(),
    FALSE, N("Check if case is 'LEFT' and x axis value less than z score"),
    AND($DE$306 = "LEFT", $DR347 &lt; IF($DI$306="", 0, $DI$306)), $DS347,
    FALSE, N("Check if case is 'RIGHT' and x axis value greater than z score"),
    AND($DE$306 = "RIGHT", $DR347 &gt; IF($DI$306="", 0, $DI$306)), $DS347,
    FALSE, N("Check if case is 'TWO' and both directions"),
    AND(
        $DE$306 = "TWO",
        OR($DR347 &lt; -ABS($DI$306), $DR347 &gt; ABS($DI$307))
    ), $DS347,
    FALSE, N("Default case: Return NA()"),
    TRUE, NA()
)</f>
        <v>#N/A</v>
      </c>
      <c r="DU347" s="78" t="e" cm="1">
        <f t="array" ref="DU347">_xlfn.IFS(
    FALSE, N("Check if X1 shading is ON"),
    $DT$287&lt;&gt;"x", NA(),
    FALSE, N("Check if case is 'LEFT' and x axis value less than z score"),
    AND($DE$307 = "LEFT", $DR347 &lt; IF($DI$307="", 0, $DI$307)), $DS347,
    FALSE, N("Check if case is 'RIGHT' and x axis value greater than z score"),
    AND($DE$307 = "RIGHT", $DR347 &gt; IF($DI$307="", 0, $DI$307)), $DS347,
    FALSE, N("Default case: Return NA()"),
    TRUE, NA()
)</f>
        <v>#N/A</v>
      </c>
      <c r="DV347" s="78" t="e" cm="1">
        <f t="array" ref="DV347">_xlfn.IFS(
    FALSE, N("Check if X1 shading is ON"),
    $DV$287&lt;&gt;"x", NA(),
    FALSE, N("Check if case is 'LEFT' and x axis value less than z score"),
    AND($DE$310 = "LEFT", $DR347 &lt; IF($DI$310="", 0, $DI$310)), $DS347,
    FALSE, N("Check if case is 'RIGHT' and x axis value greater than z score"),
    AND($DE$310 = "RIGHT", $DR347 &gt; IF($DI$310="", 0, $DI$310)), $DS347,
    FALSE, N("Check if case is 'TWO' and both directions"),
    AND(
        $DE$310 = "TWO",
        OR($DR347 &lt; -ABS($DI$310), $DR347 &gt; ABS($DI$310))
    ), $DS347,
    FALSE, N("Default case: Return NA()"),
    TRUE, NA()
)</f>
        <v>#N/A</v>
      </c>
      <c r="DW347" s="30"/>
      <c r="DX347" s="66">
        <v>-0.16666666666666879</v>
      </c>
      <c r="DY347" s="66">
        <v>0.13400000000000001</v>
      </c>
      <c r="DZ347" s="66">
        <f t="shared" si="140"/>
        <v>0.13400000000000001</v>
      </c>
      <c r="EA347" s="66" t="str">
        <f t="shared" si="141"/>
        <v>x̅</v>
      </c>
    </row>
    <row r="348" spans="27:131" ht="68" x14ac:dyDescent="0.2">
      <c r="AA348"/>
      <c r="AB348" s="30"/>
      <c r="AC348" s="26"/>
      <c r="AD348" s="66"/>
      <c r="AE348" s="66"/>
      <c r="AF348" s="26"/>
      <c r="AG348" s="26"/>
      <c r="AH348" s="26"/>
      <c r="AI348" s="30"/>
      <c r="AJ348" s="30"/>
      <c r="AK348" s="30"/>
      <c r="AL348" s="30"/>
      <c r="AM348" s="30"/>
      <c r="AN348" s="30"/>
      <c r="AO348" s="30"/>
      <c r="AP348" s="30"/>
      <c r="AQ348" s="30"/>
      <c r="AR348" s="30"/>
      <c r="AS348" s="38">
        <f t="shared" si="135"/>
        <v>-0.50000000000000222</v>
      </c>
      <c r="AT348" s="78">
        <f t="shared" si="134"/>
        <v>0.34773531689290865</v>
      </c>
      <c r="AU348" s="78" t="e" cm="1">
        <f t="array" ref="AU348">_xlfn.IFS(
    FALSE, N("Check if X1 shading is ON"),
    $AU$286&lt;&gt;"x", NA(),
    FALSE, N("Check if case is 'LEFT' and x axis value less than z score"),
    AND($AF$305 = "LEFT", $AS348 &lt; IF($AJ$305="", 0, $AJ$305)), $AT348,
    FALSE, N("Check if case is 'RIGHT' and x axis value greater than z score"),
    AND($AF$305 = "RIGHT", $AS348 &gt; IF($AJ$305="", 0, $AJ$305)), $AT348,
    FALSE, N("Check if case is 'TWO' and both directions"),
    AND(
        $AF$305 = "TWO",
        OR($AS348 &lt; -ABS($AJ$305), $AS348 &gt; ABS($AJ$306))
    ), $AT348,
    FALSE, N("Default case: Return NA()"),
    TRUE, NA()
)</f>
        <v>#N/A</v>
      </c>
      <c r="AV348" s="78" t="e" cm="1">
        <f t="array" ref="AV348">_xlfn.IFS(
    FALSE, N("Check if X1 shading is ON"),
    $AU$286&lt;&gt;"x", NA(),
    FALSE, N("Check if case is 'LEFT' and x axis value less than z score"),
    AND($AF$306 = "LEFT", $AS348 &lt; IF($AJ$306="", 0, $AJ$306)), $AT348,
    FALSE, N("Check if case is 'RIGHT' and x axis value greater than z score"),
    AND($AF$306 = "RIGHT", $AS348 &gt; IF($AJ$306="", 0, $AJ$306)), $AT348,
    FALSE, N("Default case: Return NA()"),
    TRUE, NA()
)</f>
        <v>#N/A</v>
      </c>
      <c r="AW348" s="78" t="e" cm="1">
        <f t="array" ref="AW348">_xlfn.IFS(
    FALSE, N("Check if X1 shading is ON"),
    $AW$286&lt;&gt;"x", NA(),
    FALSE, N("Check if case is 'LEFT' and x axis value less than z score"),
    AND($AF$309 = "LEFT", $AS348 &lt; IF($AJ$309="", 0, $AJ$309)), $AT348,
    FALSE, N("Check if case is 'RIGHT' and x axis value greater than z score"),
    AND($AF$309 = "RIGHT", $AS348 &gt; IF($AJ$309="", 0, $AJ$309)), $AT348,
    FALSE, N("Check if case is 'TWO' and both directions"),
    AND(
        $AF$309 = "TWO",
        OR($AS348 &lt; -ABS($AJ$309), $AS348 &gt; ABS($AJ$309))
    ), $AT348,
    FALSE, N("Default case: Return NA()"),
    TRUE, NA()
)</f>
        <v>#N/A</v>
      </c>
      <c r="AX348" s="30"/>
      <c r="AY348" s="66">
        <v>0.33333333333333115</v>
      </c>
      <c r="AZ348" s="66">
        <v>0.13400000000000001</v>
      </c>
      <c r="BA348" s="66">
        <f t="shared" si="138"/>
        <v>0.13400000000000001</v>
      </c>
      <c r="BB348" s="66" t="str">
        <f t="shared" si="139"/>
        <v>x̅</v>
      </c>
      <c r="DA348" s="30"/>
      <c r="DB348" s="57" t="s">
        <v>84</v>
      </c>
      <c r="DC348" s="63" t="str">
        <f>DD310</f>
        <v>new sample x̅</v>
      </c>
      <c r="DD348" s="59">
        <f>IFERROR(
   MAX(-3.9, MIN(3.9,
       _xlfn.IFS(
           FALSE, N("Check if the Case display is ON"),
           DE309&lt;&gt;"x", NA(),
           FALSE, N("Use the value of z if it is not empty"),
           DI310&lt;&gt;"", DI310,
           FALSE, N("Calculate (x - μ) / σ if μ, σ, and x are numbers"),
           AND(ISNUMBER(DF310), ISNUMBER(DG310), ISNUMBER(DH310)), (DH310 - DF310) / DG310,
           FALSE, N("Fallback to 0 if no conditions are met"),
           TRUE, 0
       )
   )),
   NA()
)</f>
        <v>2.6771342990070459</v>
      </c>
      <c r="DE348" s="59" cm="1">
        <f t="array" ref="DE348">IFERROR(
   _xlfn.IFS(
       DE346&lt;&gt;"x", NA(),
       DI310&lt;&gt;"", MAX(1.1*_xlfn.NORM.S.DIST(DI310, FALSE), 0.1)
   ),
   NA()
)</f>
        <v>0.1</v>
      </c>
      <c r="DF348" s="60" t="str" cm="1">
        <f t="array" ref="DF348">_xlfn.IFS(
            $DE310="RIGHT", " &gt; ",
            $DE310="LEFT", " &lt; "
        )</f>
        <v xml:space="preserve"> &gt; </v>
      </c>
      <c r="DG348" s="60" t="str" cm="1">
        <f t="array" ref="DG348">_xlfn.IFS(
            DE310="RIGHT", "⟶",
            DE310="LEFT", "⟵",
            TRUE, "⟵ ? ⟶"
        )</f>
        <v>⟶</v>
      </c>
      <c r="DH348" s="61" t="str">
        <f>IF(
    AND(DH346="x", DH310&lt;&gt;""),
    $DH$305 &amp; DF348 &amp;
    TEXT(
        DH310,
        IF(
            DM310 = 0,
            "#,##0",
            "#,##0." &amp; REPT("0", DM310)
        )
    ),
 ""
)</f>
        <v/>
      </c>
      <c r="DI348" s="60" t="str">
        <f>IF(
    AND(DI346="x", DI310&lt;&gt;""),
    " "&amp; DI347 &amp; DF348 &amp; TEXT(DI310, "0.00"),
   ""
)</f>
        <v/>
      </c>
      <c r="DJ348" s="60" t="str">
        <f>IF(
       AND($DJ346="x",DJ310&lt;&gt;""),
        " = "&amp;TEXT(DJ310,"#0.0%"),
       ""
)</f>
        <v xml:space="preserve"> = 0.6%</v>
      </c>
      <c r="DK348" s="62" t="str">
        <f>IF(DE310="LEFT",DG348&amp;" "&amp;DC348,DC348&amp;" "&amp;DG348) &amp; CHAR(10) &amp;
"P( " &amp; DH348 &amp; DI348 &amp; " )" &amp; DJ348</f>
        <v>new sample x̅ ⟶
P(  ) = 0.6%</v>
      </c>
      <c r="DL348" s="30"/>
      <c r="DM348" s="30"/>
      <c r="DN348" s="30"/>
      <c r="DO348" s="30"/>
      <c r="DP348" s="30"/>
      <c r="DQ348" s="30"/>
      <c r="DR348" s="38">
        <f t="shared" si="137"/>
        <v>-0.54166666666666885</v>
      </c>
      <c r="DS348" s="78">
        <f t="shared" si="136"/>
        <v>0.34008659262477625</v>
      </c>
      <c r="DT348" s="78" t="e" cm="1">
        <f t="array" ref="DT348">_xlfn.IFS(
    FALSE, N("Check if X1 shading is ON"),
    $DT$287&lt;&gt;"x", NA(),
    FALSE, N("Check if case is 'LEFT' and x axis value less than z score"),
    AND($DE$306 = "LEFT", $DR348 &lt; IF($DI$306="", 0, $DI$306)), $DS348,
    FALSE, N("Check if case is 'RIGHT' and x axis value greater than z score"),
    AND($DE$306 = "RIGHT", $DR348 &gt; IF($DI$306="", 0, $DI$306)), $DS348,
    FALSE, N("Check if case is 'TWO' and both directions"),
    AND(
        $DE$306 = "TWO",
        OR($DR348 &lt; -ABS($DI$306), $DR348 &gt; ABS($DI$307))
    ), $DS348,
    FALSE, N("Default case: Return NA()"),
    TRUE, NA()
)</f>
        <v>#N/A</v>
      </c>
      <c r="DU348" s="78" t="e" cm="1">
        <f t="array" ref="DU348">_xlfn.IFS(
    FALSE, N("Check if X1 shading is ON"),
    $DT$287&lt;&gt;"x", NA(),
    FALSE, N("Check if case is 'LEFT' and x axis value less than z score"),
    AND($DE$307 = "LEFT", $DR348 &lt; IF($DI$307="", 0, $DI$307)), $DS348,
    FALSE, N("Check if case is 'RIGHT' and x axis value greater than z score"),
    AND($DE$307 = "RIGHT", $DR348 &gt; IF($DI$307="", 0, $DI$307)), $DS348,
    FALSE, N("Default case: Return NA()"),
    TRUE, NA()
)</f>
        <v>#N/A</v>
      </c>
      <c r="DV348" s="78" t="e" cm="1">
        <f t="array" ref="DV348">_xlfn.IFS(
    FALSE, N("Check if X1 shading is ON"),
    $DV$287&lt;&gt;"x", NA(),
    FALSE, N("Check if case is 'LEFT' and x axis value less than z score"),
    AND($DE$310 = "LEFT", $DR348 &lt; IF($DI$310="", 0, $DI$310)), $DS348,
    FALSE, N("Check if case is 'RIGHT' and x axis value greater than z score"),
    AND($DE$310 = "RIGHT", $DR348 &gt; IF($DI$310="", 0, $DI$310)), $DS348,
    FALSE, N("Check if case is 'TWO' and both directions"),
    AND(
        $DE$310 = "TWO",
        OR($DR348 &lt; -ABS($DI$310), $DR348 &gt; ABS($DI$310))
    ), $DS348,
    FALSE, N("Default case: Return NA()"),
    TRUE, NA()
)</f>
        <v>#N/A</v>
      </c>
      <c r="DW348" s="30"/>
      <c r="DX348" s="66">
        <v>0.16666666666666449</v>
      </c>
      <c r="DY348" s="66">
        <v>0.13400000000000001</v>
      </c>
      <c r="DZ348" s="66">
        <f t="shared" si="140"/>
        <v>0.13400000000000001</v>
      </c>
      <c r="EA348" s="66" t="str">
        <f t="shared" si="141"/>
        <v>x̅</v>
      </c>
    </row>
    <row r="349" spans="27:131" ht="16" x14ac:dyDescent="0.2">
      <c r="AA349"/>
      <c r="AB349" s="30"/>
      <c r="AC349" s="26"/>
      <c r="AD349" s="66"/>
      <c r="AE349" s="66"/>
      <c r="AF349" s="26"/>
      <c r="AG349" s="26"/>
      <c r="AH349" s="26"/>
      <c r="AI349" s="30"/>
      <c r="AJ349" s="30"/>
      <c r="AK349" s="30"/>
      <c r="AL349" s="30"/>
      <c r="AM349" s="30"/>
      <c r="AN349" s="30"/>
      <c r="AO349" s="30"/>
      <c r="AP349" s="30"/>
      <c r="AQ349" s="30"/>
      <c r="AR349" s="30"/>
      <c r="AS349" s="38">
        <f t="shared" si="135"/>
        <v>-0.45833333333333554</v>
      </c>
      <c r="AT349" s="78">
        <f t="shared" si="134"/>
        <v>0.35493433646244138</v>
      </c>
      <c r="AU349" s="78" t="e" cm="1">
        <f t="array" ref="AU349">_xlfn.IFS(
    FALSE, N("Check if X1 shading is ON"),
    $AU$286&lt;&gt;"x", NA(),
    FALSE, N("Check if case is 'LEFT' and x axis value less than z score"),
    AND($AF$305 = "LEFT", $AS349 &lt; IF($AJ$305="", 0, $AJ$305)), $AT349,
    FALSE, N("Check if case is 'RIGHT' and x axis value greater than z score"),
    AND($AF$305 = "RIGHT", $AS349 &gt; IF($AJ$305="", 0, $AJ$305)), $AT349,
    FALSE, N("Check if case is 'TWO' and both directions"),
    AND(
        $AF$305 = "TWO",
        OR($AS349 &lt; -ABS($AJ$305), $AS349 &gt; ABS($AJ$306))
    ), $AT349,
    FALSE, N("Default case: Return NA()"),
    TRUE, NA()
)</f>
        <v>#N/A</v>
      </c>
      <c r="AV349" s="78" t="e" cm="1">
        <f t="array" ref="AV349">_xlfn.IFS(
    FALSE, N("Check if X1 shading is ON"),
    $AU$286&lt;&gt;"x", NA(),
    FALSE, N("Check if case is 'LEFT' and x axis value less than z score"),
    AND($AF$306 = "LEFT", $AS349 &lt; IF($AJ$306="", 0, $AJ$306)), $AT349,
    FALSE, N("Check if case is 'RIGHT' and x axis value greater than z score"),
    AND($AF$306 = "RIGHT", $AS349 &gt; IF($AJ$306="", 0, $AJ$306)), $AT349,
    FALSE, N("Default case: Return NA()"),
    TRUE, NA()
)</f>
        <v>#N/A</v>
      </c>
      <c r="AW349" s="78" t="e" cm="1">
        <f t="array" ref="AW349">_xlfn.IFS(
    FALSE, N("Check if X1 shading is ON"),
    $AW$286&lt;&gt;"x", NA(),
    FALSE, N("Check if case is 'LEFT' and x axis value less than z score"),
    AND($AF$309 = "LEFT", $AS349 &lt; IF($AJ$309="", 0, $AJ$309)), $AT349,
    FALSE, N("Check if case is 'RIGHT' and x axis value greater than z score"),
    AND($AF$309 = "RIGHT", $AS349 &gt; IF($AJ$309="", 0, $AJ$309)), $AT349,
    FALSE, N("Check if case is 'TWO' and both directions"),
    AND(
        $AF$309 = "TWO",
        OR($AS349 &lt; -ABS($AJ$309), $AS349 &gt; ABS($AJ$309))
    ), $AT349,
    FALSE, N("Default case: Return NA()"),
    TRUE, NA()
)</f>
        <v>#N/A</v>
      </c>
      <c r="AX349" s="30"/>
      <c r="AY349" s="66">
        <v>0.49999999999999789</v>
      </c>
      <c r="AZ349" s="66">
        <v>0.13400000000000001</v>
      </c>
      <c r="BA349" s="66">
        <f t="shared" si="138"/>
        <v>0.13400000000000001</v>
      </c>
      <c r="BB349" s="66" t="str">
        <f t="shared" si="139"/>
        <v>x̅</v>
      </c>
      <c r="DA349" s="30"/>
      <c r="DB349" s="26"/>
      <c r="DC349" s="66"/>
      <c r="DD349" s="66"/>
      <c r="DE349" s="26"/>
      <c r="DF349" s="26"/>
      <c r="DG349" s="26"/>
      <c r="DH349" s="30"/>
      <c r="DI349" s="30"/>
      <c r="DJ349" s="30"/>
      <c r="DK349" s="30"/>
      <c r="DL349" s="30"/>
      <c r="DM349" s="30"/>
      <c r="DN349" s="30"/>
      <c r="DO349" s="30"/>
      <c r="DP349" s="30"/>
      <c r="DQ349" s="30"/>
      <c r="DR349" s="38">
        <f t="shared" si="137"/>
        <v>-0.50000000000000222</v>
      </c>
      <c r="DS349" s="78">
        <f t="shared" si="136"/>
        <v>0.34773531689290865</v>
      </c>
      <c r="DT349" s="78" t="e" cm="1">
        <f t="array" ref="DT349">_xlfn.IFS(
    FALSE, N("Check if X1 shading is ON"),
    $DT$287&lt;&gt;"x", NA(),
    FALSE, N("Check if case is 'LEFT' and x axis value less than z score"),
    AND($DE$306 = "LEFT", $DR349 &lt; IF($DI$306="", 0, $DI$306)), $DS349,
    FALSE, N("Check if case is 'RIGHT' and x axis value greater than z score"),
    AND($DE$306 = "RIGHT", $DR349 &gt; IF($DI$306="", 0, $DI$306)), $DS349,
    FALSE, N("Check if case is 'TWO' and both directions"),
    AND(
        $DE$306 = "TWO",
        OR($DR349 &lt; -ABS($DI$306), $DR349 &gt; ABS($DI$307))
    ), $DS349,
    FALSE, N("Default case: Return NA()"),
    TRUE, NA()
)</f>
        <v>#N/A</v>
      </c>
      <c r="DU349" s="78" t="e" cm="1">
        <f t="array" ref="DU349">_xlfn.IFS(
    FALSE, N("Check if X1 shading is ON"),
    $DT$287&lt;&gt;"x", NA(),
    FALSE, N("Check if case is 'LEFT' and x axis value less than z score"),
    AND($DE$307 = "LEFT", $DR349 &lt; IF($DI$307="", 0, $DI$307)), $DS349,
    FALSE, N("Check if case is 'RIGHT' and x axis value greater than z score"),
    AND($DE$307 = "RIGHT", $DR349 &gt; IF($DI$307="", 0, $DI$307)), $DS349,
    FALSE, N("Default case: Return NA()"),
    TRUE, NA()
)</f>
        <v>#N/A</v>
      </c>
      <c r="DV349" s="78" t="e" cm="1">
        <f t="array" ref="DV349">_xlfn.IFS(
    FALSE, N("Check if X1 shading is ON"),
    $DV$287&lt;&gt;"x", NA(),
    FALSE, N("Check if case is 'LEFT' and x axis value less than z score"),
    AND($DE$310 = "LEFT", $DR349 &lt; IF($DI$310="", 0, $DI$310)), $DS349,
    FALSE, N("Check if case is 'RIGHT' and x axis value greater than z score"),
    AND($DE$310 = "RIGHT", $DR349 &gt; IF($DI$310="", 0, $DI$310)), $DS349,
    FALSE, N("Check if case is 'TWO' and both directions"),
    AND(
        $DE$310 = "TWO",
        OR($DR349 &lt; -ABS($DI$310), $DR349 &gt; ABS($DI$310))
    ), $DS349,
    FALSE, N("Default case: Return NA()"),
    TRUE, NA()
)</f>
        <v>#N/A</v>
      </c>
      <c r="DW349" s="30"/>
      <c r="DX349" s="66">
        <v>0.33333333333333115</v>
      </c>
      <c r="DY349" s="66">
        <v>0.13400000000000001</v>
      </c>
      <c r="DZ349" s="66">
        <f t="shared" si="140"/>
        <v>0.13400000000000001</v>
      </c>
      <c r="EA349" s="66" t="str">
        <f t="shared" si="141"/>
        <v>x̅</v>
      </c>
    </row>
    <row r="350" spans="27:131" ht="19" x14ac:dyDescent="0.25">
      <c r="AA350"/>
      <c r="AB350" s="30"/>
      <c r="AC350" s="77" t="s">
        <v>44</v>
      </c>
      <c r="AD350" s="66"/>
      <c r="AE350" s="66"/>
      <c r="AF350" s="26"/>
      <c r="AG350" s="26"/>
      <c r="AH350" s="26"/>
      <c r="AI350" s="30"/>
      <c r="AJ350" s="133" t="s">
        <v>101</v>
      </c>
      <c r="AK350" s="8"/>
      <c r="AL350" s="8"/>
      <c r="AM350" s="8"/>
      <c r="AN350" s="8"/>
      <c r="AO350" s="8"/>
      <c r="AP350" s="30"/>
      <c r="AQ350" s="8"/>
      <c r="AR350" s="30"/>
      <c r="AS350" s="38">
        <f t="shared" si="135"/>
        <v>-0.41666666666666885</v>
      </c>
      <c r="AT350" s="78">
        <f t="shared" si="134"/>
        <v>0.36164629119515912</v>
      </c>
      <c r="AU350" s="78" t="e" cm="1">
        <f t="array" ref="AU350">_xlfn.IFS(
    FALSE, N("Check if X1 shading is ON"),
    $AU$286&lt;&gt;"x", NA(),
    FALSE, N("Check if case is 'LEFT' and x axis value less than z score"),
    AND($AF$305 = "LEFT", $AS350 &lt; IF($AJ$305="", 0, $AJ$305)), $AT350,
    FALSE, N("Check if case is 'RIGHT' and x axis value greater than z score"),
    AND($AF$305 = "RIGHT", $AS350 &gt; IF($AJ$305="", 0, $AJ$305)), $AT350,
    FALSE, N("Check if case is 'TWO' and both directions"),
    AND(
        $AF$305 = "TWO",
        OR($AS350 &lt; -ABS($AJ$305), $AS350 &gt; ABS($AJ$306))
    ), $AT350,
    FALSE, N("Default case: Return NA()"),
    TRUE, NA()
)</f>
        <v>#N/A</v>
      </c>
      <c r="AV350" s="78" t="e" cm="1">
        <f t="array" ref="AV350">_xlfn.IFS(
    FALSE, N("Check if X1 shading is ON"),
    $AU$286&lt;&gt;"x", NA(),
    FALSE, N("Check if case is 'LEFT' and x axis value less than z score"),
    AND($AF$306 = "LEFT", $AS350 &lt; IF($AJ$306="", 0, $AJ$306)), $AT350,
    FALSE, N("Check if case is 'RIGHT' and x axis value greater than z score"),
    AND($AF$306 = "RIGHT", $AS350 &gt; IF($AJ$306="", 0, $AJ$306)), $AT350,
    FALSE, N("Default case: Return NA()"),
    TRUE, NA()
)</f>
        <v>#N/A</v>
      </c>
      <c r="AW350" s="78" t="e" cm="1">
        <f t="array" ref="AW350">_xlfn.IFS(
    FALSE, N("Check if X1 shading is ON"),
    $AW$286&lt;&gt;"x", NA(),
    FALSE, N("Check if case is 'LEFT' and x axis value less than z score"),
    AND($AF$309 = "LEFT", $AS350 &lt; IF($AJ$309="", 0, $AJ$309)), $AT350,
    FALSE, N("Check if case is 'RIGHT' and x axis value greater than z score"),
    AND($AF$309 = "RIGHT", $AS350 &gt; IF($AJ$309="", 0, $AJ$309)), $AT350,
    FALSE, N("Check if case is 'TWO' and both directions"),
    AND(
        $AF$309 = "TWO",
        OR($AS350 &lt; -ABS($AJ$309), $AS350 &gt; ABS($AJ$309))
    ), $AT350,
    FALSE, N("Default case: Return NA()"),
    TRUE, NA()
)</f>
        <v>#N/A</v>
      </c>
      <c r="AX350" s="30"/>
      <c r="AY350" s="66">
        <v>0.66666666666666441</v>
      </c>
      <c r="AZ350" s="66">
        <v>0.13400000000000001</v>
      </c>
      <c r="BA350" s="66">
        <f t="shared" si="138"/>
        <v>0.13400000000000001</v>
      </c>
      <c r="BB350" s="66" t="str">
        <f t="shared" si="139"/>
        <v>x̅</v>
      </c>
      <c r="DA350" s="30"/>
      <c r="DB350" s="26"/>
      <c r="DC350" s="66"/>
      <c r="DD350" s="66"/>
      <c r="DE350" s="26"/>
      <c r="DF350" s="26"/>
      <c r="DG350" s="26"/>
      <c r="DH350" s="30"/>
      <c r="DI350" s="30"/>
      <c r="DJ350" s="30"/>
      <c r="DK350" s="30"/>
      <c r="DL350" s="30"/>
      <c r="DM350" s="30"/>
      <c r="DN350" s="30"/>
      <c r="DO350" s="30"/>
      <c r="DP350" s="30"/>
      <c r="DQ350" s="30"/>
      <c r="DR350" s="38">
        <f t="shared" si="137"/>
        <v>-0.45833333333333554</v>
      </c>
      <c r="DS350" s="78">
        <f t="shared" si="136"/>
        <v>0.35493433646244138</v>
      </c>
      <c r="DT350" s="78" t="e" cm="1">
        <f t="array" ref="DT350">_xlfn.IFS(
    FALSE, N("Check if X1 shading is ON"),
    $DT$287&lt;&gt;"x", NA(),
    FALSE, N("Check if case is 'LEFT' and x axis value less than z score"),
    AND($DE$306 = "LEFT", $DR350 &lt; IF($DI$306="", 0, $DI$306)), $DS350,
    FALSE, N("Check if case is 'RIGHT' and x axis value greater than z score"),
    AND($DE$306 = "RIGHT", $DR350 &gt; IF($DI$306="", 0, $DI$306)), $DS350,
    FALSE, N("Check if case is 'TWO' and both directions"),
    AND(
        $DE$306 = "TWO",
        OR($DR350 &lt; -ABS($DI$306), $DR350 &gt; ABS($DI$307))
    ), $DS350,
    FALSE, N("Default case: Return NA()"),
    TRUE, NA()
)</f>
        <v>#N/A</v>
      </c>
      <c r="DU350" s="78" t="e" cm="1">
        <f t="array" ref="DU350">_xlfn.IFS(
    FALSE, N("Check if X1 shading is ON"),
    $DT$287&lt;&gt;"x", NA(),
    FALSE, N("Check if case is 'LEFT' and x axis value less than z score"),
    AND($DE$307 = "LEFT", $DR350 &lt; IF($DI$307="", 0, $DI$307)), $DS350,
    FALSE, N("Check if case is 'RIGHT' and x axis value greater than z score"),
    AND($DE$307 = "RIGHT", $DR350 &gt; IF($DI$307="", 0, $DI$307)), $DS350,
    FALSE, N("Default case: Return NA()"),
    TRUE, NA()
)</f>
        <v>#N/A</v>
      </c>
      <c r="DV350" s="78" t="e" cm="1">
        <f t="array" ref="DV350">_xlfn.IFS(
    FALSE, N("Check if X1 shading is ON"),
    $DV$287&lt;&gt;"x", NA(),
    FALSE, N("Check if case is 'LEFT' and x axis value less than z score"),
    AND($DE$310 = "LEFT", $DR350 &lt; IF($DI$310="", 0, $DI$310)), $DS350,
    FALSE, N("Check if case is 'RIGHT' and x axis value greater than z score"),
    AND($DE$310 = "RIGHT", $DR350 &gt; IF($DI$310="", 0, $DI$310)), $DS350,
    FALSE, N("Check if case is 'TWO' and both directions"),
    AND(
        $DE$310 = "TWO",
        OR($DR350 &lt; -ABS($DI$310), $DR350 &gt; ABS($DI$310))
    ), $DS350,
    FALSE, N("Default case: Return NA()"),
    TRUE, NA()
)</f>
        <v>#N/A</v>
      </c>
      <c r="DW350" s="30"/>
      <c r="DX350" s="66">
        <v>0.49999999999999789</v>
      </c>
      <c r="DY350" s="66">
        <v>0.13400000000000001</v>
      </c>
      <c r="DZ350" s="66">
        <f t="shared" si="140"/>
        <v>0.13400000000000001</v>
      </c>
      <c r="EA350" s="66" t="str">
        <f t="shared" si="141"/>
        <v>x̅</v>
      </c>
    </row>
    <row r="351" spans="27:131" ht="19" x14ac:dyDescent="0.25">
      <c r="AA351"/>
      <c r="AB351" s="30"/>
      <c r="AC351" s="35" t="s">
        <v>40</v>
      </c>
      <c r="AD351" s="70" t="s">
        <v>41</v>
      </c>
      <c r="AE351" s="35" t="s">
        <v>45</v>
      </c>
      <c r="AF351" s="35" t="s">
        <v>46</v>
      </c>
      <c r="AG351" s="35" t="s">
        <v>91</v>
      </c>
      <c r="AH351" s="35" t="s">
        <v>47</v>
      </c>
      <c r="AI351" s="30"/>
      <c r="AJ351" s="66" t="str">
        <f>AM285</f>
        <v>Margin of error</v>
      </c>
      <c r="AK351" s="104">
        <f>AN285</f>
        <v>0.91675474460491091</v>
      </c>
      <c r="AL351" s="26"/>
      <c r="AM351" s="8"/>
      <c r="AN351" s="8"/>
      <c r="AO351" s="8"/>
      <c r="AP351" s="8"/>
      <c r="AQ351" s="8"/>
      <c r="AR351" s="30"/>
      <c r="AS351" s="38">
        <f t="shared" si="135"/>
        <v>-0.37500000000000216</v>
      </c>
      <c r="AT351" s="78">
        <f t="shared" si="134"/>
        <v>0.36783574048247636</v>
      </c>
      <c r="AU351" s="78" t="e" cm="1">
        <f t="array" ref="AU351">_xlfn.IFS(
    FALSE, N("Check if X1 shading is ON"),
    $AU$286&lt;&gt;"x", NA(),
    FALSE, N("Check if case is 'LEFT' and x axis value less than z score"),
    AND($AF$305 = "LEFT", $AS351 &lt; IF($AJ$305="", 0, $AJ$305)), $AT351,
    FALSE, N("Check if case is 'RIGHT' and x axis value greater than z score"),
    AND($AF$305 = "RIGHT", $AS351 &gt; IF($AJ$305="", 0, $AJ$305)), $AT351,
    FALSE, N("Check if case is 'TWO' and both directions"),
    AND(
        $AF$305 = "TWO",
        OR($AS351 &lt; -ABS($AJ$305), $AS351 &gt; ABS($AJ$306))
    ), $AT351,
    FALSE, N("Default case: Return NA()"),
    TRUE, NA()
)</f>
        <v>#N/A</v>
      </c>
      <c r="AV351" s="78" t="e" cm="1">
        <f t="array" ref="AV351">_xlfn.IFS(
    FALSE, N("Check if X1 shading is ON"),
    $AU$286&lt;&gt;"x", NA(),
    FALSE, N("Check if case is 'LEFT' and x axis value less than z score"),
    AND($AF$306 = "LEFT", $AS351 &lt; IF($AJ$306="", 0, $AJ$306)), $AT351,
    FALSE, N("Check if case is 'RIGHT' and x axis value greater than z score"),
    AND($AF$306 = "RIGHT", $AS351 &gt; IF($AJ$306="", 0, $AJ$306)), $AT351,
    FALSE, N("Default case: Return NA()"),
    TRUE, NA()
)</f>
        <v>#N/A</v>
      </c>
      <c r="AW351" s="78" t="e" cm="1">
        <f t="array" ref="AW351">_xlfn.IFS(
    FALSE, N("Check if X1 shading is ON"),
    $AW$286&lt;&gt;"x", NA(),
    FALSE, N("Check if case is 'LEFT' and x axis value less than z score"),
    AND($AF$309 = "LEFT", $AS351 &lt; IF($AJ$309="", 0, $AJ$309)), $AT351,
    FALSE, N("Check if case is 'RIGHT' and x axis value greater than z score"),
    AND($AF$309 = "RIGHT", $AS351 &gt; IF($AJ$309="", 0, $AJ$309)), $AT351,
    FALSE, N("Check if case is 'TWO' and both directions"),
    AND(
        $AF$309 = "TWO",
        OR($AS351 &lt; -ABS($AJ$309), $AS351 &gt; ABS($AJ$309))
    ), $AT351,
    FALSE, N("Default case: Return NA()"),
    TRUE, NA()
)</f>
        <v>#N/A</v>
      </c>
      <c r="AX351" s="30"/>
      <c r="AY351" s="66">
        <v>0.83333333333333093</v>
      </c>
      <c r="AZ351" s="66">
        <v>0.13400000000000001</v>
      </c>
      <c r="BA351" s="66">
        <f t="shared" si="138"/>
        <v>0.13400000000000001</v>
      </c>
      <c r="BB351" s="66" t="str">
        <f t="shared" si="139"/>
        <v>x̅</v>
      </c>
      <c r="DA351" s="30"/>
      <c r="DB351" s="77" t="s">
        <v>44</v>
      </c>
      <c r="DC351" s="66"/>
      <c r="DD351" s="66"/>
      <c r="DE351" s="26"/>
      <c r="DF351" s="26"/>
      <c r="DG351" s="26"/>
      <c r="DH351" s="30"/>
      <c r="DI351" s="133" t="s">
        <v>101</v>
      </c>
      <c r="DJ351" s="8"/>
      <c r="DK351" s="8"/>
      <c r="DL351" s="8"/>
      <c r="DM351" s="8"/>
      <c r="DN351" s="8"/>
      <c r="DO351" s="30"/>
      <c r="DP351" s="8"/>
      <c r="DQ351" s="30"/>
      <c r="DR351" s="38">
        <f t="shared" si="137"/>
        <v>-0.41666666666666885</v>
      </c>
      <c r="DS351" s="78">
        <f t="shared" si="136"/>
        <v>0.36164629119515912</v>
      </c>
      <c r="DT351" s="78" t="e" cm="1">
        <f t="array" ref="DT351">_xlfn.IFS(
    FALSE, N("Check if X1 shading is ON"),
    $DT$287&lt;&gt;"x", NA(),
    FALSE, N("Check if case is 'LEFT' and x axis value less than z score"),
    AND($DE$306 = "LEFT", $DR351 &lt; IF($DI$306="", 0, $DI$306)), $DS351,
    FALSE, N("Check if case is 'RIGHT' and x axis value greater than z score"),
    AND($DE$306 = "RIGHT", $DR351 &gt; IF($DI$306="", 0, $DI$306)), $DS351,
    FALSE, N("Check if case is 'TWO' and both directions"),
    AND(
        $DE$306 = "TWO",
        OR($DR351 &lt; -ABS($DI$306), $DR351 &gt; ABS($DI$307))
    ), $DS351,
    FALSE, N("Default case: Return NA()"),
    TRUE, NA()
)</f>
        <v>#N/A</v>
      </c>
      <c r="DU351" s="78" t="e" cm="1">
        <f t="array" ref="DU351">_xlfn.IFS(
    FALSE, N("Check if X1 shading is ON"),
    $DT$287&lt;&gt;"x", NA(),
    FALSE, N("Check if case is 'LEFT' and x axis value less than z score"),
    AND($DE$307 = "LEFT", $DR351 &lt; IF($DI$307="", 0, $DI$307)), $DS351,
    FALSE, N("Check if case is 'RIGHT' and x axis value greater than z score"),
    AND($DE$307 = "RIGHT", $DR351 &gt; IF($DI$307="", 0, $DI$307)), $DS351,
    FALSE, N("Default case: Return NA()"),
    TRUE, NA()
)</f>
        <v>#N/A</v>
      </c>
      <c r="DV351" s="78" t="e" cm="1">
        <f t="array" ref="DV351">_xlfn.IFS(
    FALSE, N("Check if X1 shading is ON"),
    $DV$287&lt;&gt;"x", NA(),
    FALSE, N("Check if case is 'LEFT' and x axis value less than z score"),
    AND($DE$310 = "LEFT", $DR351 &lt; IF($DI$310="", 0, $DI$310)), $DS351,
    FALSE, N("Check if case is 'RIGHT' and x axis value greater than z score"),
    AND($DE$310 = "RIGHT", $DR351 &gt; IF($DI$310="", 0, $DI$310)), $DS351,
    FALSE, N("Check if case is 'TWO' and both directions"),
    AND(
        $DE$310 = "TWO",
        OR($DR351 &lt; -ABS($DI$310), $DR351 &gt; ABS($DI$310))
    ), $DS351,
    FALSE, N("Default case: Return NA()"),
    TRUE, NA()
)</f>
        <v>#N/A</v>
      </c>
      <c r="DW351" s="30"/>
      <c r="DX351" s="66">
        <v>0.66666666666666441</v>
      </c>
      <c r="DY351" s="66">
        <v>0.13400000000000001</v>
      </c>
      <c r="DZ351" s="66">
        <f t="shared" si="140"/>
        <v>0.13400000000000001</v>
      </c>
      <c r="EA351" s="66" t="str">
        <f t="shared" si="141"/>
        <v>x̅</v>
      </c>
    </row>
    <row r="352" spans="27:131" ht="17" x14ac:dyDescent="0.2">
      <c r="AA352"/>
      <c r="AB352" s="30"/>
      <c r="AC352" s="82" t="str">
        <f>AN293</f>
        <v>x</v>
      </c>
      <c r="AD352" s="66">
        <f>IF(AC352="x",-0.02,NA())</f>
        <v>-0.02</v>
      </c>
      <c r="AE352" s="26">
        <v>-4</v>
      </c>
      <c r="AF352" s="26">
        <f>IF(
    ISNA(AC352),
    NA(),
    AD352
)</f>
        <v>-0.02</v>
      </c>
      <c r="AG352" s="66"/>
      <c r="AH352" s="35"/>
      <c r="AI352" s="30"/>
      <c r="AJ352" s="66"/>
      <c r="AK352" s="66"/>
      <c r="AL352" s="35" t="s">
        <v>107</v>
      </c>
      <c r="AM352" s="8"/>
      <c r="AN352" s="8"/>
      <c r="AO352" s="8"/>
      <c r="AP352" s="8"/>
      <c r="AQ352" s="8"/>
      <c r="AR352" s="30"/>
      <c r="AS352" s="38">
        <f t="shared" si="135"/>
        <v>-0.33333333333333548</v>
      </c>
      <c r="AT352" s="78">
        <f t="shared" ref="AT352:AT383" si="142">IF(
    LEFT($AD$305,1) ="T",
    _xlfn.T.DIST(AS352, $AC$305-1, FALSE),
    _xlfn.NORM.S.DIST(AS352, FALSE)
)</f>
        <v>0.37346949039154692</v>
      </c>
      <c r="AU352" s="78" t="e" cm="1">
        <f t="array" ref="AU352">_xlfn.IFS(
    FALSE, N("Check if X1 shading is ON"),
    $AU$286&lt;&gt;"x", NA(),
    FALSE, N("Check if case is 'LEFT' and x axis value less than z score"),
    AND($AF$305 = "LEFT", $AS352 &lt; IF($AJ$305="", 0, $AJ$305)), $AT352,
    FALSE, N("Check if case is 'RIGHT' and x axis value greater than z score"),
    AND($AF$305 = "RIGHT", $AS352 &gt; IF($AJ$305="", 0, $AJ$305)), $AT352,
    FALSE, N("Check if case is 'TWO' and both directions"),
    AND(
        $AF$305 = "TWO",
        OR($AS352 &lt; -ABS($AJ$305), $AS352 &gt; ABS($AJ$306))
    ), $AT352,
    FALSE, N("Default case: Return NA()"),
    TRUE, NA()
)</f>
        <v>#N/A</v>
      </c>
      <c r="AV352" s="78" t="e" cm="1">
        <f t="array" ref="AV352">_xlfn.IFS(
    FALSE, N("Check if X1 shading is ON"),
    $AU$286&lt;&gt;"x", NA(),
    FALSE, N("Check if case is 'LEFT' and x axis value less than z score"),
    AND($AF$306 = "LEFT", $AS352 &lt; IF($AJ$306="", 0, $AJ$306)), $AT352,
    FALSE, N("Check if case is 'RIGHT' and x axis value greater than z score"),
    AND($AF$306 = "RIGHT", $AS352 &gt; IF($AJ$306="", 0, $AJ$306)), $AT352,
    FALSE, N("Default case: Return NA()"),
    TRUE, NA()
)</f>
        <v>#N/A</v>
      </c>
      <c r="AW352" s="78" t="e" cm="1">
        <f t="array" ref="AW352">_xlfn.IFS(
    FALSE, N("Check if X1 shading is ON"),
    $AW$286&lt;&gt;"x", NA(),
    FALSE, N("Check if case is 'LEFT' and x axis value less than z score"),
    AND($AF$309 = "LEFT", $AS352 &lt; IF($AJ$309="", 0, $AJ$309)), $AT352,
    FALSE, N("Check if case is 'RIGHT' and x axis value greater than z score"),
    AND($AF$309 = "RIGHT", $AS352 &gt; IF($AJ$309="", 0, $AJ$309)), $AT352,
    FALSE, N("Check if case is 'TWO' and both directions"),
    AND(
        $AF$309 = "TWO",
        OR($AS352 &lt; -ABS($AJ$309), $AS352 &gt; ABS($AJ$309))
    ), $AT352,
    FALSE, N("Default case: Return NA()"),
    TRUE, NA()
)</f>
        <v>#N/A</v>
      </c>
      <c r="AX352" s="30"/>
      <c r="AY352" s="66">
        <v>1.1666666666666643</v>
      </c>
      <c r="AZ352" s="66">
        <v>0.13400000000000001</v>
      </c>
      <c r="BA352" s="66">
        <f t="shared" si="138"/>
        <v>0.13400000000000001</v>
      </c>
      <c r="BB352" s="66" t="str">
        <f t="shared" si="139"/>
        <v>x̅</v>
      </c>
      <c r="DA352" s="30"/>
      <c r="DB352" s="35" t="s">
        <v>40</v>
      </c>
      <c r="DC352" s="70" t="s">
        <v>41</v>
      </c>
      <c r="DD352" s="35" t="s">
        <v>45</v>
      </c>
      <c r="DE352" s="35" t="s">
        <v>46</v>
      </c>
      <c r="DF352" s="35" t="s">
        <v>91</v>
      </c>
      <c r="DG352" s="35" t="s">
        <v>47</v>
      </c>
      <c r="DH352" s="30"/>
      <c r="DI352" s="66" t="str">
        <f>DL286</f>
        <v>Margin of error</v>
      </c>
      <c r="DJ352" s="104">
        <f>DM286</f>
        <v>0.91675474460491091</v>
      </c>
      <c r="DK352" s="26"/>
      <c r="DL352" s="8"/>
      <c r="DM352" s="8"/>
      <c r="DN352" s="8"/>
      <c r="DO352" s="8"/>
      <c r="DP352" s="8"/>
      <c r="DQ352" s="30"/>
      <c r="DR352" s="38">
        <f t="shared" si="137"/>
        <v>-0.37500000000000216</v>
      </c>
      <c r="DS352" s="78">
        <f t="shared" si="136"/>
        <v>0.36783574048247636</v>
      </c>
      <c r="DT352" s="78" t="e" cm="1">
        <f t="array" ref="DT352">_xlfn.IFS(
    FALSE, N("Check if X1 shading is ON"),
    $DT$287&lt;&gt;"x", NA(),
    FALSE, N("Check if case is 'LEFT' and x axis value less than z score"),
    AND($DE$306 = "LEFT", $DR352 &lt; IF($DI$306="", 0, $DI$306)), $DS352,
    FALSE, N("Check if case is 'RIGHT' and x axis value greater than z score"),
    AND($DE$306 = "RIGHT", $DR352 &gt; IF($DI$306="", 0, $DI$306)), $DS352,
    FALSE, N("Check if case is 'TWO' and both directions"),
    AND(
        $DE$306 = "TWO",
        OR($DR352 &lt; -ABS($DI$306), $DR352 &gt; ABS($DI$307))
    ), $DS352,
    FALSE, N("Default case: Return NA()"),
    TRUE, NA()
)</f>
        <v>#N/A</v>
      </c>
      <c r="DU352" s="78" t="e" cm="1">
        <f t="array" ref="DU352">_xlfn.IFS(
    FALSE, N("Check if X1 shading is ON"),
    $DT$287&lt;&gt;"x", NA(),
    FALSE, N("Check if case is 'LEFT' and x axis value less than z score"),
    AND($DE$307 = "LEFT", $DR352 &lt; IF($DI$307="", 0, $DI$307)), $DS352,
    FALSE, N("Check if case is 'RIGHT' and x axis value greater than z score"),
    AND($DE$307 = "RIGHT", $DR352 &gt; IF($DI$307="", 0, $DI$307)), $DS352,
    FALSE, N("Default case: Return NA()"),
    TRUE, NA()
)</f>
        <v>#N/A</v>
      </c>
      <c r="DV352" s="78" t="e" cm="1">
        <f t="array" ref="DV352">_xlfn.IFS(
    FALSE, N("Check if X1 shading is ON"),
    $DV$287&lt;&gt;"x", NA(),
    FALSE, N("Check if case is 'LEFT' and x axis value less than z score"),
    AND($DE$310 = "LEFT", $DR352 &lt; IF($DI$310="", 0, $DI$310)), $DS352,
    FALSE, N("Check if case is 'RIGHT' and x axis value greater than z score"),
    AND($DE$310 = "RIGHT", $DR352 &gt; IF($DI$310="", 0, $DI$310)), $DS352,
    FALSE, N("Check if case is 'TWO' and both directions"),
    AND(
        $DE$310 = "TWO",
        OR($DR352 &lt; -ABS($DI$310), $DR352 &gt; ABS($DI$310))
    ), $DS352,
    FALSE, N("Default case: Return NA()"),
    TRUE, NA()
)</f>
        <v>#N/A</v>
      </c>
      <c r="DW352" s="30"/>
      <c r="DX352" s="66">
        <v>0.83333333333333093</v>
      </c>
      <c r="DY352" s="66">
        <v>0.13400000000000001</v>
      </c>
      <c r="DZ352" s="66">
        <f t="shared" si="140"/>
        <v>0.13400000000000001</v>
      </c>
      <c r="EA352" s="66" t="str">
        <f t="shared" si="141"/>
        <v>x̅</v>
      </c>
    </row>
    <row r="353" spans="27:131" ht="17" x14ac:dyDescent="0.2">
      <c r="AA353"/>
      <c r="AB353" s="30"/>
      <c r="AC353" s="26"/>
      <c r="AD353" s="66"/>
      <c r="AE353" s="26">
        <f t="shared" ref="AE353:AE359" si="143">AE352+1</f>
        <v>-3</v>
      </c>
      <c r="AF353" s="26">
        <f t="shared" ref="AF353:AF359" si="144">AF352</f>
        <v>-0.02</v>
      </c>
      <c r="AG353" s="66" t="str">
        <f>AE353&amp;$AJ$304</f>
        <v>-3t</v>
      </c>
      <c r="AH353" s="78">
        <f t="shared" ref="AH353:AH359" si="145">IF($AC$352="x",_xlfn.NORM.S.DIST(AE353,FALSE),NA())</f>
        <v>4.4318484119380075E-3</v>
      </c>
      <c r="AI353" s="30"/>
      <c r="AJ353" s="66" t="str">
        <f>AM286</f>
        <v>lower bound</v>
      </c>
      <c r="AK353" s="104">
        <f>AN286</f>
        <v>80.283245255395087</v>
      </c>
      <c r="AL353" s="38">
        <f>(AK353-$AG$309)/$AH$309</f>
        <v>0.63190465687433062</v>
      </c>
      <c r="AM353" s="8"/>
      <c r="AN353" s="8"/>
      <c r="AO353" s="8"/>
      <c r="AP353" s="8"/>
      <c r="AQ353" s="8"/>
      <c r="AR353" s="30"/>
      <c r="AS353" s="38">
        <f t="shared" ref="AS353:AS384" si="146">AS352+$AR$290</f>
        <v>-0.29166666666666879</v>
      </c>
      <c r="AT353" s="78">
        <f t="shared" si="142"/>
        <v>0.37851690572757207</v>
      </c>
      <c r="AU353" s="78" t="e" cm="1">
        <f t="array" ref="AU353">_xlfn.IFS(
    FALSE, N("Check if X1 shading is ON"),
    $AU$286&lt;&gt;"x", NA(),
    FALSE, N("Check if case is 'LEFT' and x axis value less than z score"),
    AND($AF$305 = "LEFT", $AS353 &lt; IF($AJ$305="", 0, $AJ$305)), $AT353,
    FALSE, N("Check if case is 'RIGHT' and x axis value greater than z score"),
    AND($AF$305 = "RIGHT", $AS353 &gt; IF($AJ$305="", 0, $AJ$305)), $AT353,
    FALSE, N("Check if case is 'TWO' and both directions"),
    AND(
        $AF$305 = "TWO",
        OR($AS353 &lt; -ABS($AJ$305), $AS353 &gt; ABS($AJ$306))
    ), $AT353,
    FALSE, N("Default case: Return NA()"),
    TRUE, NA()
)</f>
        <v>#N/A</v>
      </c>
      <c r="AV353" s="78" t="e" cm="1">
        <f t="array" ref="AV353">_xlfn.IFS(
    FALSE, N("Check if X1 shading is ON"),
    $AU$286&lt;&gt;"x", NA(),
    FALSE, N("Check if case is 'LEFT' and x axis value less than z score"),
    AND($AF$306 = "LEFT", $AS353 &lt; IF($AJ$306="", 0, $AJ$306)), $AT353,
    FALSE, N("Check if case is 'RIGHT' and x axis value greater than z score"),
    AND($AF$306 = "RIGHT", $AS353 &gt; IF($AJ$306="", 0, $AJ$306)), $AT353,
    FALSE, N("Default case: Return NA()"),
    TRUE, NA()
)</f>
        <v>#N/A</v>
      </c>
      <c r="AW353" s="78" t="e" cm="1">
        <f t="array" ref="AW353">_xlfn.IFS(
    FALSE, N("Check if X1 shading is ON"),
    $AW$286&lt;&gt;"x", NA(),
    FALSE, N("Check if case is 'LEFT' and x axis value less than z score"),
    AND($AF$309 = "LEFT", $AS353 &lt; IF($AJ$309="", 0, $AJ$309)), $AT353,
    FALSE, N("Check if case is 'RIGHT' and x axis value greater than z score"),
    AND($AF$309 = "RIGHT", $AS353 &gt; IF($AJ$309="", 0, $AJ$309)), $AT353,
    FALSE, N("Check if case is 'TWO' and both directions"),
    AND(
        $AF$309 = "TWO",
        OR($AS353 &lt; -ABS($AJ$309), $AS353 &gt; ABS($AJ$309))
    ), $AT353,
    FALSE, N("Default case: Return NA()"),
    TRUE, NA()
)</f>
        <v>#N/A</v>
      </c>
      <c r="AX353" s="30"/>
      <c r="AY353" s="66">
        <v>1.3333333333333313</v>
      </c>
      <c r="AZ353" s="66">
        <v>0.13400000000000001</v>
      </c>
      <c r="BA353" s="66">
        <f t="shared" si="138"/>
        <v>0.13400000000000001</v>
      </c>
      <c r="BB353" s="66" t="str">
        <f t="shared" si="139"/>
        <v>x̅</v>
      </c>
      <c r="DA353" s="30"/>
      <c r="DB353" s="82" t="str">
        <f>DM294</f>
        <v>x</v>
      </c>
      <c r="DC353" s="66">
        <f>IF(DB353="x",-0.02,NA())</f>
        <v>-0.02</v>
      </c>
      <c r="DD353" s="26">
        <v>-4</v>
      </c>
      <c r="DE353" s="26">
        <f>IF(
    ISNA(DB353),
    NA(),
    DC353
)</f>
        <v>-0.02</v>
      </c>
      <c r="DF353" s="66"/>
      <c r="DG353" s="35"/>
      <c r="DH353" s="30"/>
      <c r="DI353" s="66"/>
      <c r="DJ353" s="66"/>
      <c r="DK353" s="35" t="s">
        <v>107</v>
      </c>
      <c r="DL353" s="8"/>
      <c r="DM353" s="8"/>
      <c r="DN353" s="8"/>
      <c r="DO353" s="8"/>
      <c r="DP353" s="8"/>
      <c r="DQ353" s="30"/>
      <c r="DR353" s="38">
        <f t="shared" si="137"/>
        <v>-0.33333333333333548</v>
      </c>
      <c r="DS353" s="78">
        <f t="shared" ref="DS353:DS384" si="147">IF(
    LEFT($DC$306,1) ="T",
    _xlfn.T.DIST(DR353, $DB$306-1, FALSE),
    _xlfn.NORM.S.DIST(DR353, FALSE)
)</f>
        <v>0.37346949039154692</v>
      </c>
      <c r="DT353" s="78" t="e" cm="1">
        <f t="array" ref="DT353">_xlfn.IFS(
    FALSE, N("Check if X1 shading is ON"),
    $DT$287&lt;&gt;"x", NA(),
    FALSE, N("Check if case is 'LEFT' and x axis value less than z score"),
    AND($DE$306 = "LEFT", $DR353 &lt; IF($DI$306="", 0, $DI$306)), $DS353,
    FALSE, N("Check if case is 'RIGHT' and x axis value greater than z score"),
    AND($DE$306 = "RIGHT", $DR353 &gt; IF($DI$306="", 0, $DI$306)), $DS353,
    FALSE, N("Check if case is 'TWO' and both directions"),
    AND(
        $DE$306 = "TWO",
        OR($DR353 &lt; -ABS($DI$306), $DR353 &gt; ABS($DI$307))
    ), $DS353,
    FALSE, N("Default case: Return NA()"),
    TRUE, NA()
)</f>
        <v>#N/A</v>
      </c>
      <c r="DU353" s="78" t="e" cm="1">
        <f t="array" ref="DU353">_xlfn.IFS(
    FALSE, N("Check if X1 shading is ON"),
    $DT$287&lt;&gt;"x", NA(),
    FALSE, N("Check if case is 'LEFT' and x axis value less than z score"),
    AND($DE$307 = "LEFT", $DR353 &lt; IF($DI$307="", 0, $DI$307)), $DS353,
    FALSE, N("Check if case is 'RIGHT' and x axis value greater than z score"),
    AND($DE$307 = "RIGHT", $DR353 &gt; IF($DI$307="", 0, $DI$307)), $DS353,
    FALSE, N("Default case: Return NA()"),
    TRUE, NA()
)</f>
        <v>#N/A</v>
      </c>
      <c r="DV353" s="78" t="e" cm="1">
        <f t="array" ref="DV353">_xlfn.IFS(
    FALSE, N("Check if X1 shading is ON"),
    $DV$287&lt;&gt;"x", NA(),
    FALSE, N("Check if case is 'LEFT' and x axis value less than z score"),
    AND($DE$310 = "LEFT", $DR353 &lt; IF($DI$310="", 0, $DI$310)), $DS353,
    FALSE, N("Check if case is 'RIGHT' and x axis value greater than z score"),
    AND($DE$310 = "RIGHT", $DR353 &gt; IF($DI$310="", 0, $DI$310)), $DS353,
    FALSE, N("Check if case is 'TWO' and both directions"),
    AND(
        $DE$310 = "TWO",
        OR($DR353 &lt; -ABS($DI$310), $DR353 &gt; ABS($DI$310))
    ), $DS353,
    FALSE, N("Default case: Return NA()"),
    TRUE, NA()
)</f>
        <v>#N/A</v>
      </c>
      <c r="DW353" s="30"/>
      <c r="DX353" s="66">
        <v>1.1666666666666643</v>
      </c>
      <c r="DY353" s="66">
        <v>0.13400000000000001</v>
      </c>
      <c r="DZ353" s="66">
        <f t="shared" si="140"/>
        <v>0.13400000000000001</v>
      </c>
      <c r="EA353" s="66" t="str">
        <f t="shared" si="141"/>
        <v>x̅</v>
      </c>
    </row>
    <row r="354" spans="27:131" ht="16" x14ac:dyDescent="0.2">
      <c r="AA354"/>
      <c r="AB354" s="30"/>
      <c r="AC354" s="26"/>
      <c r="AD354" s="66"/>
      <c r="AE354" s="26">
        <f t="shared" si="143"/>
        <v>-2</v>
      </c>
      <c r="AF354" s="26">
        <f t="shared" si="144"/>
        <v>-0.02</v>
      </c>
      <c r="AG354" s="66" t="str">
        <f>AE354&amp;$AJ$304</f>
        <v>-2t</v>
      </c>
      <c r="AH354" s="78">
        <f t="shared" si="145"/>
        <v>5.3990966513188063E-2</v>
      </c>
      <c r="AI354" s="30"/>
      <c r="AJ354" s="66" t="str">
        <f>AM287</f>
        <v>upper bound</v>
      </c>
      <c r="AK354" s="104">
        <f>AN287</f>
        <v>82.116754744604918</v>
      </c>
      <c r="AL354" s="38">
        <f>(AK354-$AG$309)/$AH$309</f>
        <v>4.7223639411397604</v>
      </c>
      <c r="AM354" s="66"/>
      <c r="AN354" s="66"/>
      <c r="AO354" s="8"/>
      <c r="AP354" s="8"/>
      <c r="AQ354" s="8"/>
      <c r="AR354" s="30"/>
      <c r="AS354" s="38">
        <f t="shared" si="146"/>
        <v>-0.25000000000000211</v>
      </c>
      <c r="AT354" s="78">
        <f t="shared" si="142"/>
        <v>0.38295020271144919</v>
      </c>
      <c r="AU354" s="78" t="e" cm="1">
        <f t="array" ref="AU354">_xlfn.IFS(
    FALSE, N("Check if X1 shading is ON"),
    $AU$286&lt;&gt;"x", NA(),
    FALSE, N("Check if case is 'LEFT' and x axis value less than z score"),
    AND($AF$305 = "LEFT", $AS354 &lt; IF($AJ$305="", 0, $AJ$305)), $AT354,
    FALSE, N("Check if case is 'RIGHT' and x axis value greater than z score"),
    AND($AF$305 = "RIGHT", $AS354 &gt; IF($AJ$305="", 0, $AJ$305)), $AT354,
    FALSE, N("Check if case is 'TWO' and both directions"),
    AND(
        $AF$305 = "TWO",
        OR($AS354 &lt; -ABS($AJ$305), $AS354 &gt; ABS($AJ$306))
    ), $AT354,
    FALSE, N("Default case: Return NA()"),
    TRUE, NA()
)</f>
        <v>#N/A</v>
      </c>
      <c r="AV354" s="78" t="e" cm="1">
        <f t="array" ref="AV354">_xlfn.IFS(
    FALSE, N("Check if X1 shading is ON"),
    $AU$286&lt;&gt;"x", NA(),
    FALSE, N("Check if case is 'LEFT' and x axis value less than z score"),
    AND($AF$306 = "LEFT", $AS354 &lt; IF($AJ$306="", 0, $AJ$306)), $AT354,
    FALSE, N("Check if case is 'RIGHT' and x axis value greater than z score"),
    AND($AF$306 = "RIGHT", $AS354 &gt; IF($AJ$306="", 0, $AJ$306)), $AT354,
    FALSE, N("Default case: Return NA()"),
    TRUE, NA()
)</f>
        <v>#N/A</v>
      </c>
      <c r="AW354" s="78" t="e" cm="1">
        <f t="array" ref="AW354">_xlfn.IFS(
    FALSE, N("Check if X1 shading is ON"),
    $AW$286&lt;&gt;"x", NA(),
    FALSE, N("Check if case is 'LEFT' and x axis value less than z score"),
    AND($AF$309 = "LEFT", $AS354 &lt; IF($AJ$309="", 0, $AJ$309)), $AT354,
    FALSE, N("Check if case is 'RIGHT' and x axis value greater than z score"),
    AND($AF$309 = "RIGHT", $AS354 &gt; IF($AJ$309="", 0, $AJ$309)), $AT354,
    FALSE, N("Check if case is 'TWO' and both directions"),
    AND(
        $AF$309 = "TWO",
        OR($AS354 &lt; -ABS($AJ$309), $AS354 &gt; ABS($AJ$309))
    ), $AT354,
    FALSE, N("Default case: Return NA()"),
    TRUE, NA()
)</f>
        <v>#N/A</v>
      </c>
      <c r="AX354" s="30"/>
      <c r="AY354" s="66">
        <v>-1.1666666666666687</v>
      </c>
      <c r="AZ354" s="66">
        <v>0.158</v>
      </c>
      <c r="BA354" s="66">
        <f t="shared" si="138"/>
        <v>0.158</v>
      </c>
      <c r="BB354" s="66" t="str">
        <f t="shared" si="139"/>
        <v>x̅</v>
      </c>
      <c r="DA354" s="30"/>
      <c r="DB354" s="26"/>
      <c r="DC354" s="66"/>
      <c r="DD354" s="26">
        <f t="shared" ref="DD354:DD360" si="148">DD353+1</f>
        <v>-3</v>
      </c>
      <c r="DE354" s="26">
        <f t="shared" ref="DE354:DE360" si="149">DE353</f>
        <v>-0.02</v>
      </c>
      <c r="DF354" s="66" t="str">
        <f>DD354&amp;$DI$305</f>
        <v>-3t</v>
      </c>
      <c r="DG354" s="78">
        <f t="shared" ref="DG354:DG360" si="150">IF($DB$353="x",_xlfn.NORM.S.DIST(DD354,FALSE),NA())</f>
        <v>4.4318484119380075E-3</v>
      </c>
      <c r="DH354" s="30"/>
      <c r="DI354" s="66" t="str">
        <f>DL287</f>
        <v>lower bound</v>
      </c>
      <c r="DJ354" s="104">
        <f>DM287</f>
        <v>80.283245255395087</v>
      </c>
      <c r="DK354" s="38">
        <f>(DJ354-$DF$310)/$DG$310</f>
        <v>0.63190465687433062</v>
      </c>
      <c r="DL354" s="8"/>
      <c r="DM354" s="8"/>
      <c r="DN354" s="8"/>
      <c r="DO354" s="8"/>
      <c r="DP354" s="8"/>
      <c r="DQ354" s="30"/>
      <c r="DR354" s="38">
        <f t="shared" ref="DR354:DR385" si="151">DR353+$DQ$291</f>
        <v>-0.29166666666666879</v>
      </c>
      <c r="DS354" s="78">
        <f t="shared" si="147"/>
        <v>0.37851690572757207</v>
      </c>
      <c r="DT354" s="78" t="e" cm="1">
        <f t="array" ref="DT354">_xlfn.IFS(
    FALSE, N("Check if X1 shading is ON"),
    $DT$287&lt;&gt;"x", NA(),
    FALSE, N("Check if case is 'LEFT' and x axis value less than z score"),
    AND($DE$306 = "LEFT", $DR354 &lt; IF($DI$306="", 0, $DI$306)), $DS354,
    FALSE, N("Check if case is 'RIGHT' and x axis value greater than z score"),
    AND($DE$306 = "RIGHT", $DR354 &gt; IF($DI$306="", 0, $DI$306)), $DS354,
    FALSE, N("Check if case is 'TWO' and both directions"),
    AND(
        $DE$306 = "TWO",
        OR($DR354 &lt; -ABS($DI$306), $DR354 &gt; ABS($DI$307))
    ), $DS354,
    FALSE, N("Default case: Return NA()"),
    TRUE, NA()
)</f>
        <v>#N/A</v>
      </c>
      <c r="DU354" s="78" t="e" cm="1">
        <f t="array" ref="DU354">_xlfn.IFS(
    FALSE, N("Check if X1 shading is ON"),
    $DT$287&lt;&gt;"x", NA(),
    FALSE, N("Check if case is 'LEFT' and x axis value less than z score"),
    AND($DE$307 = "LEFT", $DR354 &lt; IF($DI$307="", 0, $DI$307)), $DS354,
    FALSE, N("Check if case is 'RIGHT' and x axis value greater than z score"),
    AND($DE$307 = "RIGHT", $DR354 &gt; IF($DI$307="", 0, $DI$307)), $DS354,
    FALSE, N("Default case: Return NA()"),
    TRUE, NA()
)</f>
        <v>#N/A</v>
      </c>
      <c r="DV354" s="78" t="e" cm="1">
        <f t="array" ref="DV354">_xlfn.IFS(
    FALSE, N("Check if X1 shading is ON"),
    $DV$287&lt;&gt;"x", NA(),
    FALSE, N("Check if case is 'LEFT' and x axis value less than z score"),
    AND($DE$310 = "LEFT", $DR354 &lt; IF($DI$310="", 0, $DI$310)), $DS354,
    FALSE, N("Check if case is 'RIGHT' and x axis value greater than z score"),
    AND($DE$310 = "RIGHT", $DR354 &gt; IF($DI$310="", 0, $DI$310)), $DS354,
    FALSE, N("Check if case is 'TWO' and both directions"),
    AND(
        $DE$310 = "TWO",
        OR($DR354 &lt; -ABS($DI$310), $DR354 &gt; ABS($DI$310))
    ), $DS354,
    FALSE, N("Default case: Return NA()"),
    TRUE, NA()
)</f>
        <v>#N/A</v>
      </c>
      <c r="DW354" s="30"/>
      <c r="DX354" s="66">
        <v>1.3333333333333313</v>
      </c>
      <c r="DY354" s="66">
        <v>0.13400000000000001</v>
      </c>
      <c r="DZ354" s="66">
        <f t="shared" si="140"/>
        <v>0.13400000000000001</v>
      </c>
      <c r="EA354" s="66" t="str">
        <f t="shared" si="141"/>
        <v>x̅</v>
      </c>
    </row>
    <row r="355" spans="27:131" ht="16" x14ac:dyDescent="0.2">
      <c r="AA355"/>
      <c r="AB355" s="30"/>
      <c r="AC355" s="26"/>
      <c r="AD355" s="66"/>
      <c r="AE355" s="26">
        <f t="shared" si="143"/>
        <v>-1</v>
      </c>
      <c r="AF355" s="26">
        <f t="shared" si="144"/>
        <v>-0.02</v>
      </c>
      <c r="AG355" s="66" t="str">
        <f>AE355&amp;$AJ$304</f>
        <v>-1t</v>
      </c>
      <c r="AH355" s="78">
        <f t="shared" si="145"/>
        <v>0.24197072451914337</v>
      </c>
      <c r="AI355" s="30"/>
      <c r="AJ355" s="66"/>
      <c r="AK355" s="66"/>
      <c r="AL355" s="66"/>
      <c r="AM355" s="66"/>
      <c r="AN355" s="66"/>
      <c r="AO355" s="8"/>
      <c r="AP355" s="30"/>
      <c r="AQ355" s="30"/>
      <c r="AR355" s="30"/>
      <c r="AS355" s="38">
        <f t="shared" si="146"/>
        <v>-0.20833333333333545</v>
      </c>
      <c r="AT355" s="78">
        <f t="shared" si="142"/>
        <v>0.3867447181630414</v>
      </c>
      <c r="AU355" s="78" t="e" cm="1">
        <f t="array" ref="AU355">_xlfn.IFS(
    FALSE, N("Check if X1 shading is ON"),
    $AU$286&lt;&gt;"x", NA(),
    FALSE, N("Check if case is 'LEFT' and x axis value less than z score"),
    AND($AF$305 = "LEFT", $AS355 &lt; IF($AJ$305="", 0, $AJ$305)), $AT355,
    FALSE, N("Check if case is 'RIGHT' and x axis value greater than z score"),
    AND($AF$305 = "RIGHT", $AS355 &gt; IF($AJ$305="", 0, $AJ$305)), $AT355,
    FALSE, N("Check if case is 'TWO' and both directions"),
    AND(
        $AF$305 = "TWO",
        OR($AS355 &lt; -ABS($AJ$305), $AS355 &gt; ABS($AJ$306))
    ), $AT355,
    FALSE, N("Default case: Return NA()"),
    TRUE, NA()
)</f>
        <v>#N/A</v>
      </c>
      <c r="AV355" s="78" t="e" cm="1">
        <f t="array" ref="AV355">_xlfn.IFS(
    FALSE, N("Check if X1 shading is ON"),
    $AU$286&lt;&gt;"x", NA(),
    FALSE, N("Check if case is 'LEFT' and x axis value less than z score"),
    AND($AF$306 = "LEFT", $AS355 &lt; IF($AJ$306="", 0, $AJ$306)), $AT355,
    FALSE, N("Check if case is 'RIGHT' and x axis value greater than z score"),
    AND($AF$306 = "RIGHT", $AS355 &gt; IF($AJ$306="", 0, $AJ$306)), $AT355,
    FALSE, N("Default case: Return NA()"),
    TRUE, NA()
)</f>
        <v>#N/A</v>
      </c>
      <c r="AW355" s="78" t="e" cm="1">
        <f t="array" ref="AW355">_xlfn.IFS(
    FALSE, N("Check if X1 shading is ON"),
    $AW$286&lt;&gt;"x", NA(),
    FALSE, N("Check if case is 'LEFT' and x axis value less than z score"),
    AND($AF$309 = "LEFT", $AS355 &lt; IF($AJ$309="", 0, $AJ$309)), $AT355,
    FALSE, N("Check if case is 'RIGHT' and x axis value greater than z score"),
    AND($AF$309 = "RIGHT", $AS355 &gt; IF($AJ$309="", 0, $AJ$309)), $AT355,
    FALSE, N("Check if case is 'TWO' and both directions"),
    AND(
        $AF$309 = "TWO",
        OR($AS355 &lt; -ABS($AJ$309), $AS355 &gt; ABS($AJ$309))
    ), $AT355,
    FALSE, N("Default case: Return NA()"),
    TRUE, NA()
)</f>
        <v>#N/A</v>
      </c>
      <c r="AX355" s="30"/>
      <c r="AY355" s="66">
        <v>-0.83333333333333526</v>
      </c>
      <c r="AZ355" s="66">
        <v>0.158</v>
      </c>
      <c r="BA355" s="66">
        <f t="shared" si="138"/>
        <v>0.158</v>
      </c>
      <c r="BB355" s="66" t="str">
        <f t="shared" si="139"/>
        <v>x̅</v>
      </c>
      <c r="DA355" s="30"/>
      <c r="DB355" s="26"/>
      <c r="DC355" s="66"/>
      <c r="DD355" s="26">
        <f t="shared" si="148"/>
        <v>-2</v>
      </c>
      <c r="DE355" s="26">
        <f t="shared" si="149"/>
        <v>-0.02</v>
      </c>
      <c r="DF355" s="66" t="str">
        <f>DD355&amp;$DI$305</f>
        <v>-2t</v>
      </c>
      <c r="DG355" s="78">
        <f t="shared" si="150"/>
        <v>5.3990966513188063E-2</v>
      </c>
      <c r="DH355" s="30"/>
      <c r="DI355" s="66" t="str">
        <f>DL288</f>
        <v>upper bound</v>
      </c>
      <c r="DJ355" s="104">
        <f>DM288</f>
        <v>82.116754744604918</v>
      </c>
      <c r="DK355" s="38">
        <f>(DJ355-$DF$310)/$DG$310</f>
        <v>4.7223639411397604</v>
      </c>
      <c r="DL355" s="66"/>
      <c r="DM355" s="66"/>
      <c r="DN355" s="8"/>
      <c r="DO355" s="8"/>
      <c r="DP355" s="8"/>
      <c r="DQ355" s="30"/>
      <c r="DR355" s="38">
        <f t="shared" si="151"/>
        <v>-0.25000000000000211</v>
      </c>
      <c r="DS355" s="78">
        <f t="shared" si="147"/>
        <v>0.38295020271144919</v>
      </c>
      <c r="DT355" s="78" t="e" cm="1">
        <f t="array" ref="DT355">_xlfn.IFS(
    FALSE, N("Check if X1 shading is ON"),
    $DT$287&lt;&gt;"x", NA(),
    FALSE, N("Check if case is 'LEFT' and x axis value less than z score"),
    AND($DE$306 = "LEFT", $DR355 &lt; IF($DI$306="", 0, $DI$306)), $DS355,
    FALSE, N("Check if case is 'RIGHT' and x axis value greater than z score"),
    AND($DE$306 = "RIGHT", $DR355 &gt; IF($DI$306="", 0, $DI$306)), $DS355,
    FALSE, N("Check if case is 'TWO' and both directions"),
    AND(
        $DE$306 = "TWO",
        OR($DR355 &lt; -ABS($DI$306), $DR355 &gt; ABS($DI$307))
    ), $DS355,
    FALSE, N("Default case: Return NA()"),
    TRUE, NA()
)</f>
        <v>#N/A</v>
      </c>
      <c r="DU355" s="78" t="e" cm="1">
        <f t="array" ref="DU355">_xlfn.IFS(
    FALSE, N("Check if X1 shading is ON"),
    $DT$287&lt;&gt;"x", NA(),
    FALSE, N("Check if case is 'LEFT' and x axis value less than z score"),
    AND($DE$307 = "LEFT", $DR355 &lt; IF($DI$307="", 0, $DI$307)), $DS355,
    FALSE, N("Check if case is 'RIGHT' and x axis value greater than z score"),
    AND($DE$307 = "RIGHT", $DR355 &gt; IF($DI$307="", 0, $DI$307)), $DS355,
    FALSE, N("Default case: Return NA()"),
    TRUE, NA()
)</f>
        <v>#N/A</v>
      </c>
      <c r="DV355" s="78" t="e" cm="1">
        <f t="array" ref="DV355">_xlfn.IFS(
    FALSE, N("Check if X1 shading is ON"),
    $DV$287&lt;&gt;"x", NA(),
    FALSE, N("Check if case is 'LEFT' and x axis value less than z score"),
    AND($DE$310 = "LEFT", $DR355 &lt; IF($DI$310="", 0, $DI$310)), $DS355,
    FALSE, N("Check if case is 'RIGHT' and x axis value greater than z score"),
    AND($DE$310 = "RIGHT", $DR355 &gt; IF($DI$310="", 0, $DI$310)), $DS355,
    FALSE, N("Check if case is 'TWO' and both directions"),
    AND(
        $DE$310 = "TWO",
        OR($DR355 &lt; -ABS($DI$310), $DR355 &gt; ABS($DI$310))
    ), $DS355,
    FALSE, N("Default case: Return NA()"),
    TRUE, NA()
)</f>
        <v>#N/A</v>
      </c>
      <c r="DW355" s="30"/>
      <c r="DX355" s="66">
        <v>-1.1666666666666687</v>
      </c>
      <c r="DY355" s="66">
        <v>0.158</v>
      </c>
      <c r="DZ355" s="66">
        <f t="shared" si="140"/>
        <v>0.158</v>
      </c>
      <c r="EA355" s="66" t="str">
        <f t="shared" si="141"/>
        <v>x̅</v>
      </c>
    </row>
    <row r="356" spans="27:131" ht="16" x14ac:dyDescent="0.2">
      <c r="AA356"/>
      <c r="AB356" s="30"/>
      <c r="AC356" s="26"/>
      <c r="AD356" s="66"/>
      <c r="AE356" s="26">
        <f t="shared" si="143"/>
        <v>0</v>
      </c>
      <c r="AF356" s="26">
        <f t="shared" si="144"/>
        <v>-0.02</v>
      </c>
      <c r="AG356" s="66">
        <f>AE356</f>
        <v>0</v>
      </c>
      <c r="AH356" s="78">
        <f t="shared" si="145"/>
        <v>0.3989422804014327</v>
      </c>
      <c r="AI356" s="30"/>
      <c r="AJ356" s="66" t="s">
        <v>40</v>
      </c>
      <c r="AK356" s="66" t="s">
        <v>41</v>
      </c>
      <c r="AL356" s="66" t="s">
        <v>1</v>
      </c>
      <c r="AM356" s="66" t="s">
        <v>2</v>
      </c>
      <c r="AN356" s="66" t="s">
        <v>8</v>
      </c>
      <c r="AO356" s="8"/>
      <c r="AP356" s="30"/>
      <c r="AQ356" s="30"/>
      <c r="AR356" s="30"/>
      <c r="AS356" s="38">
        <f t="shared" si="146"/>
        <v>-0.16666666666666879</v>
      </c>
      <c r="AT356" s="78">
        <f t="shared" si="142"/>
        <v>0.38987915134907958</v>
      </c>
      <c r="AU356" s="78" t="e" cm="1">
        <f t="array" ref="AU356">_xlfn.IFS(
    FALSE, N("Check if X1 shading is ON"),
    $AU$286&lt;&gt;"x", NA(),
    FALSE, N("Check if case is 'LEFT' and x axis value less than z score"),
    AND($AF$305 = "LEFT", $AS356 &lt; IF($AJ$305="", 0, $AJ$305)), $AT356,
    FALSE, N("Check if case is 'RIGHT' and x axis value greater than z score"),
    AND($AF$305 = "RIGHT", $AS356 &gt; IF($AJ$305="", 0, $AJ$305)), $AT356,
    FALSE, N("Check if case is 'TWO' and both directions"),
    AND(
        $AF$305 = "TWO",
        OR($AS356 &lt; -ABS($AJ$305), $AS356 &gt; ABS($AJ$306))
    ), $AT356,
    FALSE, N("Default case: Return NA()"),
    TRUE, NA()
)</f>
        <v>#N/A</v>
      </c>
      <c r="AV356" s="78" t="e" cm="1">
        <f t="array" ref="AV356">_xlfn.IFS(
    FALSE, N("Check if X1 shading is ON"),
    $AU$286&lt;&gt;"x", NA(),
    FALSE, N("Check if case is 'LEFT' and x axis value less than z score"),
    AND($AF$306 = "LEFT", $AS356 &lt; IF($AJ$306="", 0, $AJ$306)), $AT356,
    FALSE, N("Check if case is 'RIGHT' and x axis value greater than z score"),
    AND($AF$306 = "RIGHT", $AS356 &gt; IF($AJ$306="", 0, $AJ$306)), $AT356,
    FALSE, N("Default case: Return NA()"),
    TRUE, NA()
)</f>
        <v>#N/A</v>
      </c>
      <c r="AW356" s="78" t="e" cm="1">
        <f t="array" ref="AW356">_xlfn.IFS(
    FALSE, N("Check if X1 shading is ON"),
    $AW$286&lt;&gt;"x", NA(),
    FALSE, N("Check if case is 'LEFT' and x axis value less than z score"),
    AND($AF$309 = "LEFT", $AS356 &lt; IF($AJ$309="", 0, $AJ$309)), $AT356,
    FALSE, N("Check if case is 'RIGHT' and x axis value greater than z score"),
    AND($AF$309 = "RIGHT", $AS356 &gt; IF($AJ$309="", 0, $AJ$309)), $AT356,
    FALSE, N("Check if case is 'TWO' and both directions"),
    AND(
        $AF$309 = "TWO",
        OR($AS356 &lt; -ABS($AJ$309), $AS356 &gt; ABS($AJ$309))
    ), $AT356,
    FALSE, N("Default case: Return NA()"),
    TRUE, NA()
)</f>
        <v>#N/A</v>
      </c>
      <c r="AX356" s="30"/>
      <c r="AY356" s="66">
        <v>-0.66666666666666874</v>
      </c>
      <c r="AZ356" s="66">
        <v>0.158</v>
      </c>
      <c r="BA356" s="66">
        <f t="shared" si="138"/>
        <v>0.158</v>
      </c>
      <c r="BB356" s="66" t="str">
        <f t="shared" si="139"/>
        <v>x̅</v>
      </c>
      <c r="DA356" s="30"/>
      <c r="DB356" s="26"/>
      <c r="DC356" s="66"/>
      <c r="DD356" s="26">
        <f t="shared" si="148"/>
        <v>-1</v>
      </c>
      <c r="DE356" s="26">
        <f t="shared" si="149"/>
        <v>-0.02</v>
      </c>
      <c r="DF356" s="66" t="str">
        <f>DD356&amp;$DI$305</f>
        <v>-1t</v>
      </c>
      <c r="DG356" s="78">
        <f t="shared" si="150"/>
        <v>0.24197072451914337</v>
      </c>
      <c r="DH356" s="30"/>
      <c r="DI356" s="66"/>
      <c r="DJ356" s="66"/>
      <c r="DK356" s="66"/>
      <c r="DL356" s="66"/>
      <c r="DM356" s="66"/>
      <c r="DN356" s="8"/>
      <c r="DO356" s="30"/>
      <c r="DP356" s="30"/>
      <c r="DQ356" s="30"/>
      <c r="DR356" s="38">
        <f t="shared" si="151"/>
        <v>-0.20833333333333545</v>
      </c>
      <c r="DS356" s="78">
        <f t="shared" si="147"/>
        <v>0.3867447181630414</v>
      </c>
      <c r="DT356" s="78" t="e" cm="1">
        <f t="array" ref="DT356">_xlfn.IFS(
    FALSE, N("Check if X1 shading is ON"),
    $DT$287&lt;&gt;"x", NA(),
    FALSE, N("Check if case is 'LEFT' and x axis value less than z score"),
    AND($DE$306 = "LEFT", $DR356 &lt; IF($DI$306="", 0, $DI$306)), $DS356,
    FALSE, N("Check if case is 'RIGHT' and x axis value greater than z score"),
    AND($DE$306 = "RIGHT", $DR356 &gt; IF($DI$306="", 0, $DI$306)), $DS356,
    FALSE, N("Check if case is 'TWO' and both directions"),
    AND(
        $DE$306 = "TWO",
        OR($DR356 &lt; -ABS($DI$306), $DR356 &gt; ABS($DI$307))
    ), $DS356,
    FALSE, N("Default case: Return NA()"),
    TRUE, NA()
)</f>
        <v>#N/A</v>
      </c>
      <c r="DU356" s="78" t="e" cm="1">
        <f t="array" ref="DU356">_xlfn.IFS(
    FALSE, N("Check if X1 shading is ON"),
    $DT$287&lt;&gt;"x", NA(),
    FALSE, N("Check if case is 'LEFT' and x axis value less than z score"),
    AND($DE$307 = "LEFT", $DR356 &lt; IF($DI$307="", 0, $DI$307)), $DS356,
    FALSE, N("Check if case is 'RIGHT' and x axis value greater than z score"),
    AND($DE$307 = "RIGHT", $DR356 &gt; IF($DI$307="", 0, $DI$307)), $DS356,
    FALSE, N("Default case: Return NA()"),
    TRUE, NA()
)</f>
        <v>#N/A</v>
      </c>
      <c r="DV356" s="78" t="e" cm="1">
        <f t="array" ref="DV356">_xlfn.IFS(
    FALSE, N("Check if X1 shading is ON"),
    $DV$287&lt;&gt;"x", NA(),
    FALSE, N("Check if case is 'LEFT' and x axis value less than z score"),
    AND($DE$310 = "LEFT", $DR356 &lt; IF($DI$310="", 0, $DI$310)), $DS356,
    FALSE, N("Check if case is 'RIGHT' and x axis value greater than z score"),
    AND($DE$310 = "RIGHT", $DR356 &gt; IF($DI$310="", 0, $DI$310)), $DS356,
    FALSE, N("Check if case is 'TWO' and both directions"),
    AND(
        $DE$310 = "TWO",
        OR($DR356 &lt; -ABS($DI$310), $DR356 &gt; ABS($DI$310))
    ), $DS356,
    FALSE, N("Default case: Return NA()"),
    TRUE, NA()
)</f>
        <v>#N/A</v>
      </c>
      <c r="DW356" s="30"/>
      <c r="DX356" s="66">
        <v>-0.83333333333333526</v>
      </c>
      <c r="DY356" s="66">
        <v>0.158</v>
      </c>
      <c r="DZ356" s="66">
        <f t="shared" si="140"/>
        <v>0.158</v>
      </c>
      <c r="EA356" s="66" t="str">
        <f t="shared" si="141"/>
        <v>x̅</v>
      </c>
    </row>
    <row r="357" spans="27:131" ht="16" x14ac:dyDescent="0.2">
      <c r="AA357"/>
      <c r="AB357" s="30"/>
      <c r="AC357" s="26"/>
      <c r="AD357" s="66"/>
      <c r="AE357" s="26">
        <f t="shared" si="143"/>
        <v>1</v>
      </c>
      <c r="AF357" s="26">
        <f t="shared" si="144"/>
        <v>-0.02</v>
      </c>
      <c r="AG357" s="66" t="str">
        <f>AE357&amp;$AJ$304</f>
        <v>1t</v>
      </c>
      <c r="AH357" s="78">
        <f t="shared" si="145"/>
        <v>0.24197072451914337</v>
      </c>
      <c r="AI357" s="30"/>
      <c r="AJ357" s="66">
        <f>AN305</f>
        <v>0</v>
      </c>
      <c r="AK357" s="66">
        <v>-0.09</v>
      </c>
      <c r="AL357" s="104">
        <f>MAX(-3.9, MIN(3.9, AL353))</f>
        <v>0.63190465687433062</v>
      </c>
      <c r="AM357" s="66" t="e">
        <f>IF(AND($AJ$357="x",$AK$351&lt;&gt;0),0,NA())</f>
        <v>#N/A</v>
      </c>
      <c r="AN357" s="104" t="str">
        <f>IFERROR(
    "μ lower"&amp;CHAR(10)&amp;IF(
        AL353 &lt; -3.5,
        TEXT(
            AK353,
            IF(
                $AN$309 = 0,
                "#,##0",
                "#,##0." &amp; REPT("0", $AN$309)
            )
        ) &amp; " ⟵",
        TEXT(
            AK353,
            IF(
                $AN$309 = 0,
                "#,##0",
                "#,##0." &amp; REPT("0", $AN$309)
            )
        )
    ),
    ""
)</f>
        <v>μ lower
80.28</v>
      </c>
      <c r="AO357" s="8"/>
      <c r="AP357" s="30"/>
      <c r="AQ357" s="30"/>
      <c r="AR357" s="30"/>
      <c r="AS357" s="38">
        <f t="shared" si="146"/>
        <v>-0.12500000000000214</v>
      </c>
      <c r="AT357" s="78">
        <f t="shared" si="142"/>
        <v>0.39233577499731181</v>
      </c>
      <c r="AU357" s="78" t="e" cm="1">
        <f t="array" ref="AU357">_xlfn.IFS(
    FALSE, N("Check if X1 shading is ON"),
    $AU$286&lt;&gt;"x", NA(),
    FALSE, N("Check if case is 'LEFT' and x axis value less than z score"),
    AND($AF$305 = "LEFT", $AS357 &lt; IF($AJ$305="", 0, $AJ$305)), $AT357,
    FALSE, N("Check if case is 'RIGHT' and x axis value greater than z score"),
    AND($AF$305 = "RIGHT", $AS357 &gt; IF($AJ$305="", 0, $AJ$305)), $AT357,
    FALSE, N("Check if case is 'TWO' and both directions"),
    AND(
        $AF$305 = "TWO",
        OR($AS357 &lt; -ABS($AJ$305), $AS357 &gt; ABS($AJ$306))
    ), $AT357,
    FALSE, N("Default case: Return NA()"),
    TRUE, NA()
)</f>
        <v>#N/A</v>
      </c>
      <c r="AV357" s="78" t="e" cm="1">
        <f t="array" ref="AV357">_xlfn.IFS(
    FALSE, N("Check if X1 shading is ON"),
    $AU$286&lt;&gt;"x", NA(),
    FALSE, N("Check if case is 'LEFT' and x axis value less than z score"),
    AND($AF$306 = "LEFT", $AS357 &lt; IF($AJ$306="", 0, $AJ$306)), $AT357,
    FALSE, N("Check if case is 'RIGHT' and x axis value greater than z score"),
    AND($AF$306 = "RIGHT", $AS357 &gt; IF($AJ$306="", 0, $AJ$306)), $AT357,
    FALSE, N("Default case: Return NA()"),
    TRUE, NA()
)</f>
        <v>#N/A</v>
      </c>
      <c r="AW357" s="78" t="e" cm="1">
        <f t="array" ref="AW357">_xlfn.IFS(
    FALSE, N("Check if X1 shading is ON"),
    $AW$286&lt;&gt;"x", NA(),
    FALSE, N("Check if case is 'LEFT' and x axis value less than z score"),
    AND($AF$309 = "LEFT", $AS357 &lt; IF($AJ$309="", 0, $AJ$309)), $AT357,
    FALSE, N("Check if case is 'RIGHT' and x axis value greater than z score"),
    AND($AF$309 = "RIGHT", $AS357 &gt; IF($AJ$309="", 0, $AJ$309)), $AT357,
    FALSE, N("Check if case is 'TWO' and both directions"),
    AND(
        $AF$309 = "TWO",
        OR($AS357 &lt; -ABS($AJ$309), $AS357 &gt; ABS($AJ$309))
    ), $AT357,
    FALSE, N("Default case: Return NA()"),
    TRUE, NA()
)</f>
        <v>#N/A</v>
      </c>
      <c r="AX357" s="30"/>
      <c r="AY357" s="66">
        <v>-0.50000000000000222</v>
      </c>
      <c r="AZ357" s="66">
        <v>0.158</v>
      </c>
      <c r="BA357" s="66">
        <f t="shared" si="138"/>
        <v>0.158</v>
      </c>
      <c r="BB357" s="66" t="str">
        <f t="shared" si="139"/>
        <v>x̅</v>
      </c>
      <c r="DA357" s="30"/>
      <c r="DB357" s="26"/>
      <c r="DC357" s="66"/>
      <c r="DD357" s="26">
        <f t="shared" si="148"/>
        <v>0</v>
      </c>
      <c r="DE357" s="26">
        <f t="shared" si="149"/>
        <v>-0.02</v>
      </c>
      <c r="DF357" s="66">
        <f>DD357</f>
        <v>0</v>
      </c>
      <c r="DG357" s="78">
        <f t="shared" si="150"/>
        <v>0.3989422804014327</v>
      </c>
      <c r="DH357" s="30"/>
      <c r="DI357" s="66" t="s">
        <v>40</v>
      </c>
      <c r="DJ357" s="66" t="s">
        <v>41</v>
      </c>
      <c r="DK357" s="66" t="s">
        <v>1</v>
      </c>
      <c r="DL357" s="66" t="s">
        <v>2</v>
      </c>
      <c r="DM357" s="66" t="s">
        <v>8</v>
      </c>
      <c r="DN357" s="8"/>
      <c r="DO357" s="30"/>
      <c r="DP357" s="30"/>
      <c r="DQ357" s="30"/>
      <c r="DR357" s="38">
        <f t="shared" si="151"/>
        <v>-0.16666666666666879</v>
      </c>
      <c r="DS357" s="78">
        <f t="shared" si="147"/>
        <v>0.38987915134907958</v>
      </c>
      <c r="DT357" s="78" t="e" cm="1">
        <f t="array" ref="DT357">_xlfn.IFS(
    FALSE, N("Check if X1 shading is ON"),
    $DT$287&lt;&gt;"x", NA(),
    FALSE, N("Check if case is 'LEFT' and x axis value less than z score"),
    AND($DE$306 = "LEFT", $DR357 &lt; IF($DI$306="", 0, $DI$306)), $DS357,
    FALSE, N("Check if case is 'RIGHT' and x axis value greater than z score"),
    AND($DE$306 = "RIGHT", $DR357 &gt; IF($DI$306="", 0, $DI$306)), $DS357,
    FALSE, N("Check if case is 'TWO' and both directions"),
    AND(
        $DE$306 = "TWO",
        OR($DR357 &lt; -ABS($DI$306), $DR357 &gt; ABS($DI$307))
    ), $DS357,
    FALSE, N("Default case: Return NA()"),
    TRUE, NA()
)</f>
        <v>#N/A</v>
      </c>
      <c r="DU357" s="78" t="e" cm="1">
        <f t="array" ref="DU357">_xlfn.IFS(
    FALSE, N("Check if X1 shading is ON"),
    $DT$287&lt;&gt;"x", NA(),
    FALSE, N("Check if case is 'LEFT' and x axis value less than z score"),
    AND($DE$307 = "LEFT", $DR357 &lt; IF($DI$307="", 0, $DI$307)), $DS357,
    FALSE, N("Check if case is 'RIGHT' and x axis value greater than z score"),
    AND($DE$307 = "RIGHT", $DR357 &gt; IF($DI$307="", 0, $DI$307)), $DS357,
    FALSE, N("Default case: Return NA()"),
    TRUE, NA()
)</f>
        <v>#N/A</v>
      </c>
      <c r="DV357" s="78" t="e" cm="1">
        <f t="array" ref="DV357">_xlfn.IFS(
    FALSE, N("Check if X1 shading is ON"),
    $DV$287&lt;&gt;"x", NA(),
    FALSE, N("Check if case is 'LEFT' and x axis value less than z score"),
    AND($DE$310 = "LEFT", $DR357 &lt; IF($DI$310="", 0, $DI$310)), $DS357,
    FALSE, N("Check if case is 'RIGHT' and x axis value greater than z score"),
    AND($DE$310 = "RIGHT", $DR357 &gt; IF($DI$310="", 0, $DI$310)), $DS357,
    FALSE, N("Check if case is 'TWO' and both directions"),
    AND(
        $DE$310 = "TWO",
        OR($DR357 &lt; -ABS($DI$310), $DR357 &gt; ABS($DI$310))
    ), $DS357,
    FALSE, N("Default case: Return NA()"),
    TRUE, NA()
)</f>
        <v>#N/A</v>
      </c>
      <c r="DW357" s="30"/>
      <c r="DX357" s="66">
        <v>-0.66666666666666874</v>
      </c>
      <c r="DY357" s="66">
        <v>0.158</v>
      </c>
      <c r="DZ357" s="66">
        <f t="shared" si="140"/>
        <v>0.158</v>
      </c>
      <c r="EA357" s="66" t="str">
        <f t="shared" si="141"/>
        <v>x̅</v>
      </c>
    </row>
    <row r="358" spans="27:131" ht="16" x14ac:dyDescent="0.2">
      <c r="AA358"/>
      <c r="AB358" s="30"/>
      <c r="AC358" s="26"/>
      <c r="AD358" s="66"/>
      <c r="AE358" s="26">
        <f t="shared" si="143"/>
        <v>2</v>
      </c>
      <c r="AF358" s="26">
        <f t="shared" si="144"/>
        <v>-0.02</v>
      </c>
      <c r="AG358" s="66" t="str">
        <f>AE358&amp;$AJ$304</f>
        <v>2t</v>
      </c>
      <c r="AH358" s="78">
        <f t="shared" si="145"/>
        <v>5.3990966513188063E-2</v>
      </c>
      <c r="AI358" s="30"/>
      <c r="AJ358" s="66"/>
      <c r="AK358" s="66"/>
      <c r="AL358" s="104">
        <f>MAX(-3.9, MIN(3.9, AL354))</f>
        <v>3.9</v>
      </c>
      <c r="AM358" s="66" t="e">
        <f>IF(AND($AJ$357="x",$AK$351&lt;&gt;0),0,NA())</f>
        <v>#N/A</v>
      </c>
      <c r="AN358" s="134" t="str">
        <f>IFERROR(
    "μ upper"&amp;CHAR(10)&amp;IF(
        AL354 &gt; 3.5,
        "⟶ " &amp; TEXT(
            AK354,
            IF(
                $AN$309 = 0,
                "#,##0",
                "#,##0." &amp; REPT("0", $AN$309)
            )
        ),
        TEXT(
            AK354,
            IF(
                $AN$309 = 0,
                "#,##0",
                "#,##0." &amp; REPT("0", $AN$309)
            )
        )
    ),
    ""
)</f>
        <v>μ upper
⟶ 82.12</v>
      </c>
      <c r="AO358" s="8"/>
      <c r="AP358" s="30"/>
      <c r="AQ358" s="30"/>
      <c r="AR358" s="30"/>
      <c r="AS358" s="38">
        <f t="shared" si="146"/>
        <v>-8.333333333333548E-2</v>
      </c>
      <c r="AT358" s="78">
        <f t="shared" si="142"/>
        <v>0.39410061238944227</v>
      </c>
      <c r="AU358" s="78" t="e" cm="1">
        <f t="array" ref="AU358">_xlfn.IFS(
    FALSE, N("Check if X1 shading is ON"),
    $AU$286&lt;&gt;"x", NA(),
    FALSE, N("Check if case is 'LEFT' and x axis value less than z score"),
    AND($AF$305 = "LEFT", $AS358 &lt; IF($AJ$305="", 0, $AJ$305)), $AT358,
    FALSE, N("Check if case is 'RIGHT' and x axis value greater than z score"),
    AND($AF$305 = "RIGHT", $AS358 &gt; IF($AJ$305="", 0, $AJ$305)), $AT358,
    FALSE, N("Check if case is 'TWO' and both directions"),
    AND(
        $AF$305 = "TWO",
        OR($AS358 &lt; -ABS($AJ$305), $AS358 &gt; ABS($AJ$306))
    ), $AT358,
    FALSE, N("Default case: Return NA()"),
    TRUE, NA()
)</f>
        <v>#N/A</v>
      </c>
      <c r="AV358" s="78" t="e" cm="1">
        <f t="array" ref="AV358">_xlfn.IFS(
    FALSE, N("Check if X1 shading is ON"),
    $AU$286&lt;&gt;"x", NA(),
    FALSE, N("Check if case is 'LEFT' and x axis value less than z score"),
    AND($AF$306 = "LEFT", $AS358 &lt; IF($AJ$306="", 0, $AJ$306)), $AT358,
    FALSE, N("Check if case is 'RIGHT' and x axis value greater than z score"),
    AND($AF$306 = "RIGHT", $AS358 &gt; IF($AJ$306="", 0, $AJ$306)), $AT358,
    FALSE, N("Default case: Return NA()"),
    TRUE, NA()
)</f>
        <v>#N/A</v>
      </c>
      <c r="AW358" s="78" t="e" cm="1">
        <f t="array" ref="AW358">_xlfn.IFS(
    FALSE, N("Check if X1 shading is ON"),
    $AW$286&lt;&gt;"x", NA(),
    FALSE, N("Check if case is 'LEFT' and x axis value less than z score"),
    AND($AF$309 = "LEFT", $AS358 &lt; IF($AJ$309="", 0, $AJ$309)), $AT358,
    FALSE, N("Check if case is 'RIGHT' and x axis value greater than z score"),
    AND($AF$309 = "RIGHT", $AS358 &gt; IF($AJ$309="", 0, $AJ$309)), $AT358,
    FALSE, N("Check if case is 'TWO' and both directions"),
    AND(
        $AF$309 = "TWO",
        OR($AS358 &lt; -ABS($AJ$309), $AS358 &gt; ABS($AJ$309))
    ), $AT358,
    FALSE, N("Default case: Return NA()"),
    TRUE, NA()
)</f>
        <v>#N/A</v>
      </c>
      <c r="AX358" s="30"/>
      <c r="AY358" s="66">
        <v>-0.33333333333333548</v>
      </c>
      <c r="AZ358" s="66">
        <v>0.158</v>
      </c>
      <c r="BA358" s="66">
        <f t="shared" si="138"/>
        <v>0.158</v>
      </c>
      <c r="BB358" s="66" t="str">
        <f t="shared" si="139"/>
        <v>x̅</v>
      </c>
      <c r="DA358" s="30"/>
      <c r="DB358" s="26"/>
      <c r="DC358" s="66"/>
      <c r="DD358" s="26">
        <f t="shared" si="148"/>
        <v>1</v>
      </c>
      <c r="DE358" s="26">
        <f t="shared" si="149"/>
        <v>-0.02</v>
      </c>
      <c r="DF358" s="66" t="str">
        <f>DD358&amp;$DI$305</f>
        <v>1t</v>
      </c>
      <c r="DG358" s="78">
        <f t="shared" si="150"/>
        <v>0.24197072451914337</v>
      </c>
      <c r="DH358" s="30"/>
      <c r="DI358" s="66">
        <f>DM306</f>
        <v>0</v>
      </c>
      <c r="DJ358" s="66">
        <v>-0.09</v>
      </c>
      <c r="DK358" s="104">
        <f>MAX(-3.9, MIN(3.9, DK354))</f>
        <v>0.63190465687433062</v>
      </c>
      <c r="DL358" s="66" t="e">
        <f>IF(AND($DI$358="x",$DJ$352&lt;&gt;0),0,NA())</f>
        <v>#N/A</v>
      </c>
      <c r="DM358" s="104" t="str">
        <f>IFERROR(
    "μ lower"&amp;CHAR(10)&amp;IF(
        DK354 &lt; -3.5,
        TEXT(
            DJ354,
            IF(
                $DM$310 = 0,
                "#,##0",
                "#,##0." &amp; REPT("0", $DM$310)
            )
        ) &amp; " ⟵",
        TEXT(
            DJ354,
            IF(
                $DM$310 = 0,
                "#,##0",
                "#,##0." &amp; REPT("0", $DM$310)
            )
        )
    ),
    ""
)</f>
        <v>μ lower
80.28</v>
      </c>
      <c r="DN358" s="8"/>
      <c r="DO358" s="30"/>
      <c r="DP358" s="30"/>
      <c r="DQ358" s="30"/>
      <c r="DR358" s="38">
        <f t="shared" si="151"/>
        <v>-0.12500000000000214</v>
      </c>
      <c r="DS358" s="78">
        <f t="shared" si="147"/>
        <v>0.39233577499731181</v>
      </c>
      <c r="DT358" s="78" t="e" cm="1">
        <f t="array" ref="DT358">_xlfn.IFS(
    FALSE, N("Check if X1 shading is ON"),
    $DT$287&lt;&gt;"x", NA(),
    FALSE, N("Check if case is 'LEFT' and x axis value less than z score"),
    AND($DE$306 = "LEFT", $DR358 &lt; IF($DI$306="", 0, $DI$306)), $DS358,
    FALSE, N("Check if case is 'RIGHT' and x axis value greater than z score"),
    AND($DE$306 = "RIGHT", $DR358 &gt; IF($DI$306="", 0, $DI$306)), $DS358,
    FALSE, N("Check if case is 'TWO' and both directions"),
    AND(
        $DE$306 = "TWO",
        OR($DR358 &lt; -ABS($DI$306), $DR358 &gt; ABS($DI$307))
    ), $DS358,
    FALSE, N("Default case: Return NA()"),
    TRUE, NA()
)</f>
        <v>#N/A</v>
      </c>
      <c r="DU358" s="78" t="e" cm="1">
        <f t="array" ref="DU358">_xlfn.IFS(
    FALSE, N("Check if X1 shading is ON"),
    $DT$287&lt;&gt;"x", NA(),
    FALSE, N("Check if case is 'LEFT' and x axis value less than z score"),
    AND($DE$307 = "LEFT", $DR358 &lt; IF($DI$307="", 0, $DI$307)), $DS358,
    FALSE, N("Check if case is 'RIGHT' and x axis value greater than z score"),
    AND($DE$307 = "RIGHT", $DR358 &gt; IF($DI$307="", 0, $DI$307)), $DS358,
    FALSE, N("Default case: Return NA()"),
    TRUE, NA()
)</f>
        <v>#N/A</v>
      </c>
      <c r="DV358" s="78" t="e" cm="1">
        <f t="array" ref="DV358">_xlfn.IFS(
    FALSE, N("Check if X1 shading is ON"),
    $DV$287&lt;&gt;"x", NA(),
    FALSE, N("Check if case is 'LEFT' and x axis value less than z score"),
    AND($DE$310 = "LEFT", $DR358 &lt; IF($DI$310="", 0, $DI$310)), $DS358,
    FALSE, N("Check if case is 'RIGHT' and x axis value greater than z score"),
    AND($DE$310 = "RIGHT", $DR358 &gt; IF($DI$310="", 0, $DI$310)), $DS358,
    FALSE, N("Check if case is 'TWO' and both directions"),
    AND(
        $DE$310 = "TWO",
        OR($DR358 &lt; -ABS($DI$310), $DR358 &gt; ABS($DI$310))
    ), $DS358,
    FALSE, N("Default case: Return NA()"),
    TRUE, NA()
)</f>
        <v>#N/A</v>
      </c>
      <c r="DW358" s="30"/>
      <c r="DX358" s="66">
        <v>-0.50000000000000222</v>
      </c>
      <c r="DY358" s="66">
        <v>0.158</v>
      </c>
      <c r="DZ358" s="66">
        <f t="shared" si="140"/>
        <v>0.158</v>
      </c>
      <c r="EA358" s="66" t="str">
        <f t="shared" si="141"/>
        <v>x̅</v>
      </c>
    </row>
    <row r="359" spans="27:131" ht="16" x14ac:dyDescent="0.2">
      <c r="AA359"/>
      <c r="AB359" s="30"/>
      <c r="AC359" s="26"/>
      <c r="AD359" s="66"/>
      <c r="AE359" s="26">
        <f t="shared" si="143"/>
        <v>3</v>
      </c>
      <c r="AF359" s="26">
        <f t="shared" si="144"/>
        <v>-0.02</v>
      </c>
      <c r="AG359" s="66" t="str">
        <f>AE359&amp;$AJ$304</f>
        <v>3t</v>
      </c>
      <c r="AH359" s="78">
        <f t="shared" si="145"/>
        <v>4.4318484119380075E-3</v>
      </c>
      <c r="AI359" s="30"/>
      <c r="AJ359" s="8"/>
      <c r="AK359" s="8"/>
      <c r="AL359" s="8"/>
      <c r="AM359" s="8"/>
      <c r="AN359" s="8"/>
      <c r="AO359" s="8"/>
      <c r="AP359" s="30"/>
      <c r="AQ359" s="30"/>
      <c r="AR359" s="30"/>
      <c r="AS359" s="38">
        <f t="shared" si="146"/>
        <v>-4.1666666666668815E-2</v>
      </c>
      <c r="AT359" s="78">
        <f t="shared" si="142"/>
        <v>0.39516357791739609</v>
      </c>
      <c r="AU359" s="78" t="e" cm="1">
        <f t="array" ref="AU359">_xlfn.IFS(
    FALSE, N("Check if X1 shading is ON"),
    $AU$286&lt;&gt;"x", NA(),
    FALSE, N("Check if case is 'LEFT' and x axis value less than z score"),
    AND($AF$305 = "LEFT", $AS359 &lt; IF($AJ$305="", 0, $AJ$305)), $AT359,
    FALSE, N("Check if case is 'RIGHT' and x axis value greater than z score"),
    AND($AF$305 = "RIGHT", $AS359 &gt; IF($AJ$305="", 0, $AJ$305)), $AT359,
    FALSE, N("Check if case is 'TWO' and both directions"),
    AND(
        $AF$305 = "TWO",
        OR($AS359 &lt; -ABS($AJ$305), $AS359 &gt; ABS($AJ$306))
    ), $AT359,
    FALSE, N("Default case: Return NA()"),
    TRUE, NA()
)</f>
        <v>#N/A</v>
      </c>
      <c r="AV359" s="78" t="e" cm="1">
        <f t="array" ref="AV359">_xlfn.IFS(
    FALSE, N("Check if X1 shading is ON"),
    $AU$286&lt;&gt;"x", NA(),
    FALSE, N("Check if case is 'LEFT' and x axis value less than z score"),
    AND($AF$306 = "LEFT", $AS359 &lt; IF($AJ$306="", 0, $AJ$306)), $AT359,
    FALSE, N("Check if case is 'RIGHT' and x axis value greater than z score"),
    AND($AF$306 = "RIGHT", $AS359 &gt; IF($AJ$306="", 0, $AJ$306)), $AT359,
    FALSE, N("Default case: Return NA()"),
    TRUE, NA()
)</f>
        <v>#N/A</v>
      </c>
      <c r="AW359" s="78" t="e" cm="1">
        <f t="array" ref="AW359">_xlfn.IFS(
    FALSE, N("Check if X1 shading is ON"),
    $AW$286&lt;&gt;"x", NA(),
    FALSE, N("Check if case is 'LEFT' and x axis value less than z score"),
    AND($AF$309 = "LEFT", $AS359 &lt; IF($AJ$309="", 0, $AJ$309)), $AT359,
    FALSE, N("Check if case is 'RIGHT' and x axis value greater than z score"),
    AND($AF$309 = "RIGHT", $AS359 &gt; IF($AJ$309="", 0, $AJ$309)), $AT359,
    FALSE, N("Check if case is 'TWO' and both directions"),
    AND(
        $AF$309 = "TWO",
        OR($AS359 &lt; -ABS($AJ$309), $AS359 &gt; ABS($AJ$309))
    ), $AT359,
    FALSE, N("Default case: Return NA()"),
    TRUE, NA()
)</f>
        <v>#N/A</v>
      </c>
      <c r="AX359" s="30"/>
      <c r="AY359" s="66">
        <v>-0.16666666666666879</v>
      </c>
      <c r="AZ359" s="66">
        <v>0.158</v>
      </c>
      <c r="BA359" s="66">
        <f t="shared" si="138"/>
        <v>0.158</v>
      </c>
      <c r="BB359" s="66" t="str">
        <f t="shared" si="139"/>
        <v>x̅</v>
      </c>
      <c r="DA359" s="30"/>
      <c r="DB359" s="26"/>
      <c r="DC359" s="66"/>
      <c r="DD359" s="26">
        <f t="shared" si="148"/>
        <v>2</v>
      </c>
      <c r="DE359" s="26">
        <f t="shared" si="149"/>
        <v>-0.02</v>
      </c>
      <c r="DF359" s="66" t="str">
        <f>DD359&amp;$DI$305</f>
        <v>2t</v>
      </c>
      <c r="DG359" s="78">
        <f t="shared" si="150"/>
        <v>5.3990966513188063E-2</v>
      </c>
      <c r="DH359" s="30"/>
      <c r="DI359" s="66"/>
      <c r="DJ359" s="66"/>
      <c r="DK359" s="104">
        <f>MAX(-3.9, MIN(3.9, DK355))</f>
        <v>3.9</v>
      </c>
      <c r="DL359" s="66" t="e">
        <f>IF(AND($DI$358="x",$DJ$352&lt;&gt;0),0,NA())</f>
        <v>#N/A</v>
      </c>
      <c r="DM359" s="134" t="str">
        <f>IFERROR(
    "μ upper"&amp;CHAR(10)&amp;IF(
        DK355 &gt; 3.5,
        "⟶ " &amp; TEXT(
            DJ355,
            IF(
                $DM$310 = 0,
                "#,##0",
                "#,##0." &amp; REPT("0", $DM$310)
            )
        ),
        TEXT(
            DJ355,
            IF(
                $DM$310 = 0,
                "#,##0",
                "#,##0." &amp; REPT("0", $DM$310)
            )
        )
    ),
    ""
)</f>
        <v>μ upper
⟶ 82.12</v>
      </c>
      <c r="DN359" s="8"/>
      <c r="DO359" s="30"/>
      <c r="DP359" s="30"/>
      <c r="DQ359" s="30"/>
      <c r="DR359" s="38">
        <f t="shared" si="151"/>
        <v>-8.333333333333548E-2</v>
      </c>
      <c r="DS359" s="78">
        <f t="shared" si="147"/>
        <v>0.39410061238944227</v>
      </c>
      <c r="DT359" s="78" t="e" cm="1">
        <f t="array" ref="DT359">_xlfn.IFS(
    FALSE, N("Check if X1 shading is ON"),
    $DT$287&lt;&gt;"x", NA(),
    FALSE, N("Check if case is 'LEFT' and x axis value less than z score"),
    AND($DE$306 = "LEFT", $DR359 &lt; IF($DI$306="", 0, $DI$306)), $DS359,
    FALSE, N("Check if case is 'RIGHT' and x axis value greater than z score"),
    AND($DE$306 = "RIGHT", $DR359 &gt; IF($DI$306="", 0, $DI$306)), $DS359,
    FALSE, N("Check if case is 'TWO' and both directions"),
    AND(
        $DE$306 = "TWO",
        OR($DR359 &lt; -ABS($DI$306), $DR359 &gt; ABS($DI$307))
    ), $DS359,
    FALSE, N("Default case: Return NA()"),
    TRUE, NA()
)</f>
        <v>#N/A</v>
      </c>
      <c r="DU359" s="78" t="e" cm="1">
        <f t="array" ref="DU359">_xlfn.IFS(
    FALSE, N("Check if X1 shading is ON"),
    $DT$287&lt;&gt;"x", NA(),
    FALSE, N("Check if case is 'LEFT' and x axis value less than z score"),
    AND($DE$307 = "LEFT", $DR359 &lt; IF($DI$307="", 0, $DI$307)), $DS359,
    FALSE, N("Check if case is 'RIGHT' and x axis value greater than z score"),
    AND($DE$307 = "RIGHT", $DR359 &gt; IF($DI$307="", 0, $DI$307)), $DS359,
    FALSE, N("Default case: Return NA()"),
    TRUE, NA()
)</f>
        <v>#N/A</v>
      </c>
      <c r="DV359" s="78" t="e" cm="1">
        <f t="array" ref="DV359">_xlfn.IFS(
    FALSE, N("Check if X1 shading is ON"),
    $DV$287&lt;&gt;"x", NA(),
    FALSE, N("Check if case is 'LEFT' and x axis value less than z score"),
    AND($DE$310 = "LEFT", $DR359 &lt; IF($DI$310="", 0, $DI$310)), $DS359,
    FALSE, N("Check if case is 'RIGHT' and x axis value greater than z score"),
    AND($DE$310 = "RIGHT", $DR359 &gt; IF($DI$310="", 0, $DI$310)), $DS359,
    FALSE, N("Check if case is 'TWO' and both directions"),
    AND(
        $DE$310 = "TWO",
        OR($DR359 &lt; -ABS($DI$310), $DR359 &gt; ABS($DI$310))
    ), $DS359,
    FALSE, N("Default case: Return NA()"),
    TRUE, NA()
)</f>
        <v>#N/A</v>
      </c>
      <c r="DW359" s="30"/>
      <c r="DX359" s="66">
        <v>-0.33333333333333548</v>
      </c>
      <c r="DY359" s="66">
        <v>0.158</v>
      </c>
      <c r="DZ359" s="66">
        <f t="shared" si="140"/>
        <v>0.158</v>
      </c>
      <c r="EA359" s="66" t="str">
        <f t="shared" si="141"/>
        <v>x̅</v>
      </c>
    </row>
    <row r="360" spans="27:131" ht="16" x14ac:dyDescent="0.2">
      <c r="AA360"/>
      <c r="AB360" s="30"/>
      <c r="AC360" s="26"/>
      <c r="AD360" s="66"/>
      <c r="AE360" s="66"/>
      <c r="AF360" s="26"/>
      <c r="AG360" s="26"/>
      <c r="AH360" s="26"/>
      <c r="AI360" s="30"/>
      <c r="AJ360" s="8"/>
      <c r="AK360" s="8"/>
      <c r="AL360" s="8"/>
      <c r="AM360" s="8"/>
      <c r="AN360" s="8"/>
      <c r="AO360" s="8"/>
      <c r="AP360" s="8"/>
      <c r="AQ360" s="30"/>
      <c r="AR360" s="30"/>
      <c r="AS360" s="38">
        <f t="shared" si="146"/>
        <v>-2.1510571102112408E-15</v>
      </c>
      <c r="AT360" s="78">
        <f t="shared" si="142"/>
        <v>0.39551857901172804</v>
      </c>
      <c r="AU360" s="78" t="e" cm="1">
        <f t="array" ref="AU360">_xlfn.IFS(
    FALSE, N("Check if X1 shading is ON"),
    $AU$286&lt;&gt;"x", NA(),
    FALSE, N("Check if case is 'LEFT' and x axis value less than z score"),
    AND($AF$305 = "LEFT", $AS360 &lt; IF($AJ$305="", 0, $AJ$305)), $AT360,
    FALSE, N("Check if case is 'RIGHT' and x axis value greater than z score"),
    AND($AF$305 = "RIGHT", $AS360 &gt; IF($AJ$305="", 0, $AJ$305)), $AT360,
    FALSE, N("Check if case is 'TWO' and both directions"),
    AND(
        $AF$305 = "TWO",
        OR($AS360 &lt; -ABS($AJ$305), $AS360 &gt; ABS($AJ$306))
    ), $AT360,
    FALSE, N("Default case: Return NA()"),
    TRUE, NA()
)</f>
        <v>#N/A</v>
      </c>
      <c r="AV360" s="78" t="e" cm="1">
        <f t="array" ref="AV360">_xlfn.IFS(
    FALSE, N("Check if X1 shading is ON"),
    $AU$286&lt;&gt;"x", NA(),
    FALSE, N("Check if case is 'LEFT' and x axis value less than z score"),
    AND($AF$306 = "LEFT", $AS360 &lt; IF($AJ$306="", 0, $AJ$306)), $AT360,
    FALSE, N("Check if case is 'RIGHT' and x axis value greater than z score"),
    AND($AF$306 = "RIGHT", $AS360 &gt; IF($AJ$306="", 0, $AJ$306)), $AT360,
    FALSE, N("Default case: Return NA()"),
    TRUE, NA()
)</f>
        <v>#N/A</v>
      </c>
      <c r="AW360" s="78" t="e" cm="1">
        <f t="array" ref="AW360">_xlfn.IFS(
    FALSE, N("Check if X1 shading is ON"),
    $AW$286&lt;&gt;"x", NA(),
    FALSE, N("Check if case is 'LEFT' and x axis value less than z score"),
    AND($AF$309 = "LEFT", $AS360 &lt; IF($AJ$309="", 0, $AJ$309)), $AT360,
    FALSE, N("Check if case is 'RIGHT' and x axis value greater than z score"),
    AND($AF$309 = "RIGHT", $AS360 &gt; IF($AJ$309="", 0, $AJ$309)), $AT360,
    FALSE, N("Check if case is 'TWO' and both directions"),
    AND(
        $AF$309 = "TWO",
        OR($AS360 &lt; -ABS($AJ$309), $AS360 &gt; ABS($AJ$309))
    ), $AT360,
    FALSE, N("Default case: Return NA()"),
    TRUE, NA()
)</f>
        <v>#N/A</v>
      </c>
      <c r="AX360" s="30"/>
      <c r="AY360" s="66">
        <v>0.16666666666666449</v>
      </c>
      <c r="AZ360" s="66">
        <v>0.158</v>
      </c>
      <c r="BA360" s="66">
        <f t="shared" si="138"/>
        <v>0.158</v>
      </c>
      <c r="BB360" s="66" t="str">
        <f t="shared" si="139"/>
        <v>x̅</v>
      </c>
      <c r="DA360" s="30"/>
      <c r="DB360" s="26"/>
      <c r="DC360" s="66"/>
      <c r="DD360" s="26">
        <f t="shared" si="148"/>
        <v>3</v>
      </c>
      <c r="DE360" s="26">
        <f t="shared" si="149"/>
        <v>-0.02</v>
      </c>
      <c r="DF360" s="66" t="str">
        <f>DD360&amp;$DI$305</f>
        <v>3t</v>
      </c>
      <c r="DG360" s="78">
        <f t="shared" si="150"/>
        <v>4.4318484119380075E-3</v>
      </c>
      <c r="DH360" s="30"/>
      <c r="DI360" s="8"/>
      <c r="DJ360" s="8"/>
      <c r="DK360" s="8"/>
      <c r="DL360" s="8"/>
      <c r="DM360" s="8"/>
      <c r="DN360" s="8"/>
      <c r="DO360" s="30"/>
      <c r="DP360" s="30"/>
      <c r="DQ360" s="30"/>
      <c r="DR360" s="38">
        <f t="shared" si="151"/>
        <v>-4.1666666666668815E-2</v>
      </c>
      <c r="DS360" s="78">
        <f t="shared" si="147"/>
        <v>0.39516357791739609</v>
      </c>
      <c r="DT360" s="78" t="e" cm="1">
        <f t="array" ref="DT360">_xlfn.IFS(
    FALSE, N("Check if X1 shading is ON"),
    $DT$287&lt;&gt;"x", NA(),
    FALSE, N("Check if case is 'LEFT' and x axis value less than z score"),
    AND($DE$306 = "LEFT", $DR360 &lt; IF($DI$306="", 0, $DI$306)), $DS360,
    FALSE, N("Check if case is 'RIGHT' and x axis value greater than z score"),
    AND($DE$306 = "RIGHT", $DR360 &gt; IF($DI$306="", 0, $DI$306)), $DS360,
    FALSE, N("Check if case is 'TWO' and both directions"),
    AND(
        $DE$306 = "TWO",
        OR($DR360 &lt; -ABS($DI$306), $DR360 &gt; ABS($DI$307))
    ), $DS360,
    FALSE, N("Default case: Return NA()"),
    TRUE, NA()
)</f>
        <v>#N/A</v>
      </c>
      <c r="DU360" s="78" t="e" cm="1">
        <f t="array" ref="DU360">_xlfn.IFS(
    FALSE, N("Check if X1 shading is ON"),
    $DT$287&lt;&gt;"x", NA(),
    FALSE, N("Check if case is 'LEFT' and x axis value less than z score"),
    AND($DE$307 = "LEFT", $DR360 &lt; IF($DI$307="", 0, $DI$307)), $DS360,
    FALSE, N("Check if case is 'RIGHT' and x axis value greater than z score"),
    AND($DE$307 = "RIGHT", $DR360 &gt; IF($DI$307="", 0, $DI$307)), $DS360,
    FALSE, N("Default case: Return NA()"),
    TRUE, NA()
)</f>
        <v>#N/A</v>
      </c>
      <c r="DV360" s="78" t="e" cm="1">
        <f t="array" ref="DV360">_xlfn.IFS(
    FALSE, N("Check if X1 shading is ON"),
    $DV$287&lt;&gt;"x", NA(),
    FALSE, N("Check if case is 'LEFT' and x axis value less than z score"),
    AND($DE$310 = "LEFT", $DR360 &lt; IF($DI$310="", 0, $DI$310)), $DS360,
    FALSE, N("Check if case is 'RIGHT' and x axis value greater than z score"),
    AND($DE$310 = "RIGHT", $DR360 &gt; IF($DI$310="", 0, $DI$310)), $DS360,
    FALSE, N("Check if case is 'TWO' and both directions"),
    AND(
        $DE$310 = "TWO",
        OR($DR360 &lt; -ABS($DI$310), $DR360 &gt; ABS($DI$310))
    ), $DS360,
    FALSE, N("Default case: Return NA()"),
    TRUE, NA()
)</f>
        <v>#N/A</v>
      </c>
      <c r="DW360" s="30"/>
      <c r="DX360" s="66">
        <v>-0.16666666666666879</v>
      </c>
      <c r="DY360" s="66">
        <v>0.158</v>
      </c>
      <c r="DZ360" s="66">
        <f t="shared" si="140"/>
        <v>0.158</v>
      </c>
      <c r="EA360" s="66" t="str">
        <f t="shared" si="141"/>
        <v>x̅</v>
      </c>
    </row>
    <row r="361" spans="27:131" ht="19" x14ac:dyDescent="0.25">
      <c r="AA361"/>
      <c r="AB361" s="30"/>
      <c r="AC361" s="77" t="s">
        <v>18</v>
      </c>
      <c r="AD361" s="66"/>
      <c r="AE361" s="66"/>
      <c r="AF361" s="26"/>
      <c r="AG361" s="26"/>
      <c r="AH361" s="26"/>
      <c r="AI361" s="30"/>
      <c r="AJ361" s="8"/>
      <c r="AK361" s="8"/>
      <c r="AL361" s="8"/>
      <c r="AM361" s="8"/>
      <c r="AN361" s="8"/>
      <c r="AO361" s="8"/>
      <c r="AP361" s="8"/>
      <c r="AQ361" s="30"/>
      <c r="AR361" s="30"/>
      <c r="AS361" s="38">
        <f t="shared" si="146"/>
        <v>4.1666666666664513E-2</v>
      </c>
      <c r="AT361" s="78">
        <f t="shared" si="142"/>
        <v>0.39516357791739615</v>
      </c>
      <c r="AU361" s="78" t="e" cm="1">
        <f t="array" ref="AU361">_xlfn.IFS(
    FALSE, N("Check if X1 shading is ON"),
    $AU$286&lt;&gt;"x", NA(),
    FALSE, N("Check if case is 'LEFT' and x axis value less than z score"),
    AND($AF$305 = "LEFT", $AS361 &lt; IF($AJ$305="", 0, $AJ$305)), $AT361,
    FALSE, N("Check if case is 'RIGHT' and x axis value greater than z score"),
    AND($AF$305 = "RIGHT", $AS361 &gt; IF($AJ$305="", 0, $AJ$305)), $AT361,
    FALSE, N("Check if case is 'TWO' and both directions"),
    AND(
        $AF$305 = "TWO",
        OR($AS361 &lt; -ABS($AJ$305), $AS361 &gt; ABS($AJ$306))
    ), $AT361,
    FALSE, N("Default case: Return NA()"),
    TRUE, NA()
)</f>
        <v>#N/A</v>
      </c>
      <c r="AV361" s="78" t="e" cm="1">
        <f t="array" ref="AV361">_xlfn.IFS(
    FALSE, N("Check if X1 shading is ON"),
    $AU$286&lt;&gt;"x", NA(),
    FALSE, N("Check if case is 'LEFT' and x axis value less than z score"),
    AND($AF$306 = "LEFT", $AS361 &lt; IF($AJ$306="", 0, $AJ$306)), $AT361,
    FALSE, N("Check if case is 'RIGHT' and x axis value greater than z score"),
    AND($AF$306 = "RIGHT", $AS361 &gt; IF($AJ$306="", 0, $AJ$306)), $AT361,
    FALSE, N("Default case: Return NA()"),
    TRUE, NA()
)</f>
        <v>#N/A</v>
      </c>
      <c r="AW361" s="78" t="e" cm="1">
        <f t="array" ref="AW361">_xlfn.IFS(
    FALSE, N("Check if X1 shading is ON"),
    $AW$286&lt;&gt;"x", NA(),
    FALSE, N("Check if case is 'LEFT' and x axis value less than z score"),
    AND($AF$309 = "LEFT", $AS361 &lt; IF($AJ$309="", 0, $AJ$309)), $AT361,
    FALSE, N("Check if case is 'RIGHT' and x axis value greater than z score"),
    AND($AF$309 = "RIGHT", $AS361 &gt; IF($AJ$309="", 0, $AJ$309)), $AT361,
    FALSE, N("Check if case is 'TWO' and both directions"),
    AND(
        $AF$309 = "TWO",
        OR($AS361 &lt; -ABS($AJ$309), $AS361 &gt; ABS($AJ$309))
    ), $AT361,
    FALSE, N("Default case: Return NA()"),
    TRUE, NA()
)</f>
        <v>#N/A</v>
      </c>
      <c r="AX361" s="30"/>
      <c r="AY361" s="66">
        <v>0.33333333333333115</v>
      </c>
      <c r="AZ361" s="66">
        <v>0.158</v>
      </c>
      <c r="BA361" s="66">
        <f t="shared" si="138"/>
        <v>0.158</v>
      </c>
      <c r="BB361" s="66" t="str">
        <f t="shared" si="139"/>
        <v>x̅</v>
      </c>
      <c r="DA361" s="30"/>
      <c r="DB361" s="26"/>
      <c r="DC361" s="66"/>
      <c r="DD361" s="66"/>
      <c r="DE361" s="26"/>
      <c r="DF361" s="26"/>
      <c r="DG361" s="26"/>
      <c r="DH361" s="30"/>
      <c r="DI361" s="8"/>
      <c r="DJ361" s="8"/>
      <c r="DK361" s="8"/>
      <c r="DL361" s="8"/>
      <c r="DM361" s="8"/>
      <c r="DN361" s="8"/>
      <c r="DO361" s="8"/>
      <c r="DP361" s="30"/>
      <c r="DQ361" s="30"/>
      <c r="DR361" s="38">
        <f t="shared" si="151"/>
        <v>-2.1510571102112408E-15</v>
      </c>
      <c r="DS361" s="78">
        <f t="shared" si="147"/>
        <v>0.39551857901172804</v>
      </c>
      <c r="DT361" s="78" t="e" cm="1">
        <f t="array" ref="DT361">_xlfn.IFS(
    FALSE, N("Check if X1 shading is ON"),
    $DT$287&lt;&gt;"x", NA(),
    FALSE, N("Check if case is 'LEFT' and x axis value less than z score"),
    AND($DE$306 = "LEFT", $DR361 &lt; IF($DI$306="", 0, $DI$306)), $DS361,
    FALSE, N("Check if case is 'RIGHT' and x axis value greater than z score"),
    AND($DE$306 = "RIGHT", $DR361 &gt; IF($DI$306="", 0, $DI$306)), $DS361,
    FALSE, N("Check if case is 'TWO' and both directions"),
    AND(
        $DE$306 = "TWO",
        OR($DR361 &lt; -ABS($DI$306), $DR361 &gt; ABS($DI$307))
    ), $DS361,
    FALSE, N("Default case: Return NA()"),
    TRUE, NA()
)</f>
        <v>#N/A</v>
      </c>
      <c r="DU361" s="78" t="e" cm="1">
        <f t="array" ref="DU361">_xlfn.IFS(
    FALSE, N("Check if X1 shading is ON"),
    $DT$287&lt;&gt;"x", NA(),
    FALSE, N("Check if case is 'LEFT' and x axis value less than z score"),
    AND($DE$307 = "LEFT", $DR361 &lt; IF($DI$307="", 0, $DI$307)), $DS361,
    FALSE, N("Check if case is 'RIGHT' and x axis value greater than z score"),
    AND($DE$307 = "RIGHT", $DR361 &gt; IF($DI$307="", 0, $DI$307)), $DS361,
    FALSE, N("Default case: Return NA()"),
    TRUE, NA()
)</f>
        <v>#N/A</v>
      </c>
      <c r="DV361" s="78" t="e" cm="1">
        <f t="array" ref="DV361">_xlfn.IFS(
    FALSE, N("Check if X1 shading is ON"),
    $DV$287&lt;&gt;"x", NA(),
    FALSE, N("Check if case is 'LEFT' and x axis value less than z score"),
    AND($DE$310 = "LEFT", $DR361 &lt; IF($DI$310="", 0, $DI$310)), $DS361,
    FALSE, N("Check if case is 'RIGHT' and x axis value greater than z score"),
    AND($DE$310 = "RIGHT", $DR361 &gt; IF($DI$310="", 0, $DI$310)), $DS361,
    FALSE, N("Check if case is 'TWO' and both directions"),
    AND(
        $DE$310 = "TWO",
        OR($DR361 &lt; -ABS($DI$310), $DR361 &gt; ABS($DI$310))
    ), $DS361,
    FALSE, N("Default case: Return NA()"),
    TRUE, NA()
)</f>
        <v>#N/A</v>
      </c>
      <c r="DW361" s="30"/>
      <c r="DX361" s="66">
        <v>0.16666666666666449</v>
      </c>
      <c r="DY361" s="66">
        <v>0.158</v>
      </c>
      <c r="DZ361" s="66">
        <f t="shared" si="140"/>
        <v>0.158</v>
      </c>
      <c r="EA361" s="66" t="str">
        <f t="shared" si="141"/>
        <v>x̅</v>
      </c>
    </row>
    <row r="362" spans="27:131" ht="19" x14ac:dyDescent="0.25">
      <c r="AA362"/>
      <c r="AB362" s="30"/>
      <c r="AC362" s="35" t="s">
        <v>40</v>
      </c>
      <c r="AD362" s="70" t="s">
        <v>41</v>
      </c>
      <c r="AE362" s="64" t="s">
        <v>48</v>
      </c>
      <c r="AF362" s="35" t="s">
        <v>49</v>
      </c>
      <c r="AG362" s="64" t="s">
        <v>50</v>
      </c>
      <c r="AH362" s="26"/>
      <c r="AI362" s="30"/>
      <c r="AJ362" s="30"/>
      <c r="AK362" s="30"/>
      <c r="AL362" s="30"/>
      <c r="AM362" s="30"/>
      <c r="AN362" s="30"/>
      <c r="AO362" s="30"/>
      <c r="AP362" s="8"/>
      <c r="AQ362" s="30"/>
      <c r="AR362" s="30"/>
      <c r="AS362" s="38">
        <f t="shared" si="146"/>
        <v>8.3333333333331178E-2</v>
      </c>
      <c r="AT362" s="78">
        <f t="shared" si="142"/>
        <v>0.39410061238944244</v>
      </c>
      <c r="AU362" s="78" t="e" cm="1">
        <f t="array" ref="AU362">_xlfn.IFS(
    FALSE, N("Check if X1 shading is ON"),
    $AU$286&lt;&gt;"x", NA(),
    FALSE, N("Check if case is 'LEFT' and x axis value less than z score"),
    AND($AF$305 = "LEFT", $AS362 &lt; IF($AJ$305="", 0, $AJ$305)), $AT362,
    FALSE, N("Check if case is 'RIGHT' and x axis value greater than z score"),
    AND($AF$305 = "RIGHT", $AS362 &gt; IF($AJ$305="", 0, $AJ$305)), $AT362,
    FALSE, N("Check if case is 'TWO' and both directions"),
    AND(
        $AF$305 = "TWO",
        OR($AS362 &lt; -ABS($AJ$305), $AS362 &gt; ABS($AJ$306))
    ), $AT362,
    FALSE, N("Default case: Return NA()"),
    TRUE, NA()
)</f>
        <v>#N/A</v>
      </c>
      <c r="AV362" s="78" t="e" cm="1">
        <f t="array" ref="AV362">_xlfn.IFS(
    FALSE, N("Check if X1 shading is ON"),
    $AU$286&lt;&gt;"x", NA(),
    FALSE, N("Check if case is 'LEFT' and x axis value less than z score"),
    AND($AF$306 = "LEFT", $AS362 &lt; IF($AJ$306="", 0, $AJ$306)), $AT362,
    FALSE, N("Check if case is 'RIGHT' and x axis value greater than z score"),
    AND($AF$306 = "RIGHT", $AS362 &gt; IF($AJ$306="", 0, $AJ$306)), $AT362,
    FALSE, N("Default case: Return NA()"),
    TRUE, NA()
)</f>
        <v>#N/A</v>
      </c>
      <c r="AW362" s="78" t="e" cm="1">
        <f t="array" ref="AW362">_xlfn.IFS(
    FALSE, N("Check if X1 shading is ON"),
    $AW$286&lt;&gt;"x", NA(),
    FALSE, N("Check if case is 'LEFT' and x axis value less than z score"),
    AND($AF$309 = "LEFT", $AS362 &lt; IF($AJ$309="", 0, $AJ$309)), $AT362,
    FALSE, N("Check if case is 'RIGHT' and x axis value greater than z score"),
    AND($AF$309 = "RIGHT", $AS362 &gt; IF($AJ$309="", 0, $AJ$309)), $AT362,
    FALSE, N("Check if case is 'TWO' and both directions"),
    AND(
        $AF$309 = "TWO",
        OR($AS362 &lt; -ABS($AJ$309), $AS362 &gt; ABS($AJ$309))
    ), $AT362,
    FALSE, N("Default case: Return NA()"),
    TRUE, NA()
)</f>
        <v>#N/A</v>
      </c>
      <c r="AX362" s="30"/>
      <c r="AY362" s="66">
        <v>0.49999999999999789</v>
      </c>
      <c r="AZ362" s="66">
        <v>0.158</v>
      </c>
      <c r="BA362" s="66">
        <f t="shared" si="138"/>
        <v>0.158</v>
      </c>
      <c r="BB362" s="66" t="str">
        <f t="shared" si="139"/>
        <v>x̅</v>
      </c>
      <c r="DA362" s="30"/>
      <c r="DB362" s="77" t="s">
        <v>18</v>
      </c>
      <c r="DC362" s="66"/>
      <c r="DD362" s="66"/>
      <c r="DE362" s="26"/>
      <c r="DF362" s="26"/>
      <c r="DG362" s="26"/>
      <c r="DH362" s="30"/>
      <c r="DI362" s="8"/>
      <c r="DJ362" s="8"/>
      <c r="DK362" s="8"/>
      <c r="DL362" s="8"/>
      <c r="DM362" s="8"/>
      <c r="DN362" s="8"/>
      <c r="DO362" s="8"/>
      <c r="DP362" s="30"/>
      <c r="DQ362" s="30"/>
      <c r="DR362" s="38">
        <f t="shared" si="151"/>
        <v>4.1666666666664513E-2</v>
      </c>
      <c r="DS362" s="78">
        <f t="shared" si="147"/>
        <v>0.39516357791739615</v>
      </c>
      <c r="DT362" s="78" t="e" cm="1">
        <f t="array" ref="DT362">_xlfn.IFS(
    FALSE, N("Check if X1 shading is ON"),
    $DT$287&lt;&gt;"x", NA(),
    FALSE, N("Check if case is 'LEFT' and x axis value less than z score"),
    AND($DE$306 = "LEFT", $DR362 &lt; IF($DI$306="", 0, $DI$306)), $DS362,
    FALSE, N("Check if case is 'RIGHT' and x axis value greater than z score"),
    AND($DE$306 = "RIGHT", $DR362 &gt; IF($DI$306="", 0, $DI$306)), $DS362,
    FALSE, N("Check if case is 'TWO' and both directions"),
    AND(
        $DE$306 = "TWO",
        OR($DR362 &lt; -ABS($DI$306), $DR362 &gt; ABS($DI$307))
    ), $DS362,
    FALSE, N("Default case: Return NA()"),
    TRUE, NA()
)</f>
        <v>#N/A</v>
      </c>
      <c r="DU362" s="78" t="e" cm="1">
        <f t="array" ref="DU362">_xlfn.IFS(
    FALSE, N("Check if X1 shading is ON"),
    $DT$287&lt;&gt;"x", NA(),
    FALSE, N("Check if case is 'LEFT' and x axis value less than z score"),
    AND($DE$307 = "LEFT", $DR362 &lt; IF($DI$307="", 0, $DI$307)), $DS362,
    FALSE, N("Check if case is 'RIGHT' and x axis value greater than z score"),
    AND($DE$307 = "RIGHT", $DR362 &gt; IF($DI$307="", 0, $DI$307)), $DS362,
    FALSE, N("Default case: Return NA()"),
    TRUE, NA()
)</f>
        <v>#N/A</v>
      </c>
      <c r="DV362" s="78" t="e" cm="1">
        <f t="array" ref="DV362">_xlfn.IFS(
    FALSE, N("Check if X1 shading is ON"),
    $DV$287&lt;&gt;"x", NA(),
    FALSE, N("Check if case is 'LEFT' and x axis value less than z score"),
    AND($DE$310 = "LEFT", $DR362 &lt; IF($DI$310="", 0, $DI$310)), $DS362,
    FALSE, N("Check if case is 'RIGHT' and x axis value greater than z score"),
    AND($DE$310 = "RIGHT", $DR362 &gt; IF($DI$310="", 0, $DI$310)), $DS362,
    FALSE, N("Check if case is 'TWO' and both directions"),
    AND(
        $DE$310 = "TWO",
        OR($DR362 &lt; -ABS($DI$310), $DR362 &gt; ABS($DI$310))
    ), $DS362,
    FALSE, N("Default case: Return NA()"),
    TRUE, NA()
)</f>
        <v>#N/A</v>
      </c>
      <c r="DW362" s="30"/>
      <c r="DX362" s="66">
        <v>0.33333333333333115</v>
      </c>
      <c r="DY362" s="66">
        <v>0.158</v>
      </c>
      <c r="DZ362" s="66">
        <f t="shared" si="140"/>
        <v>0.158</v>
      </c>
      <c r="EA362" s="66" t="str">
        <f t="shared" si="141"/>
        <v>x̅</v>
      </c>
    </row>
    <row r="363" spans="27:131" ht="34" x14ac:dyDescent="0.2">
      <c r="AA363"/>
      <c r="AB363" s="30"/>
      <c r="AC363" s="26" t="str">
        <f>AN295</f>
        <v>x</v>
      </c>
      <c r="AD363" s="66">
        <v>-0.02</v>
      </c>
      <c r="AE363" s="26">
        <v>-3.5</v>
      </c>
      <c r="AF363" s="26">
        <f>IF(
    AC363="x",
    AD363,
    NA()
)</f>
        <v>-0.02</v>
      </c>
      <c r="AG363" s="39">
        <v>5.0000000000000001E-3</v>
      </c>
      <c r="AH363" s="26"/>
      <c r="AI363" s="30"/>
      <c r="AJ363" s="30"/>
      <c r="AK363" s="30"/>
      <c r="AL363" s="30"/>
      <c r="AM363" s="30"/>
      <c r="AN363" s="30"/>
      <c r="AO363" s="30"/>
      <c r="AP363" s="8"/>
      <c r="AQ363" s="30"/>
      <c r="AR363" s="30"/>
      <c r="AS363" s="38">
        <f t="shared" si="146"/>
        <v>0.12499999999999784</v>
      </c>
      <c r="AT363" s="78">
        <f t="shared" si="142"/>
        <v>0.39233577499731215</v>
      </c>
      <c r="AU363" s="78" t="e" cm="1">
        <f t="array" ref="AU363">_xlfn.IFS(
    FALSE, N("Check if X1 shading is ON"),
    $AU$286&lt;&gt;"x", NA(),
    FALSE, N("Check if case is 'LEFT' and x axis value less than z score"),
    AND($AF$305 = "LEFT", $AS363 &lt; IF($AJ$305="", 0, $AJ$305)), $AT363,
    FALSE, N("Check if case is 'RIGHT' and x axis value greater than z score"),
    AND($AF$305 = "RIGHT", $AS363 &gt; IF($AJ$305="", 0, $AJ$305)), $AT363,
    FALSE, N("Check if case is 'TWO' and both directions"),
    AND(
        $AF$305 = "TWO",
        OR($AS363 &lt; -ABS($AJ$305), $AS363 &gt; ABS($AJ$306))
    ), $AT363,
    FALSE, N("Default case: Return NA()"),
    TRUE, NA()
)</f>
        <v>#N/A</v>
      </c>
      <c r="AV363" s="78" t="e" cm="1">
        <f t="array" ref="AV363">_xlfn.IFS(
    FALSE, N("Check if X1 shading is ON"),
    $AU$286&lt;&gt;"x", NA(),
    FALSE, N("Check if case is 'LEFT' and x axis value less than z score"),
    AND($AF$306 = "LEFT", $AS363 &lt; IF($AJ$306="", 0, $AJ$306)), $AT363,
    FALSE, N("Check if case is 'RIGHT' and x axis value greater than z score"),
    AND($AF$306 = "RIGHT", $AS363 &gt; IF($AJ$306="", 0, $AJ$306)), $AT363,
    FALSE, N("Default case: Return NA()"),
    TRUE, NA()
)</f>
        <v>#N/A</v>
      </c>
      <c r="AW363" s="78" t="e" cm="1">
        <f t="array" ref="AW363">_xlfn.IFS(
    FALSE, N("Check if X1 shading is ON"),
    $AW$286&lt;&gt;"x", NA(),
    FALSE, N("Check if case is 'LEFT' and x axis value less than z score"),
    AND($AF$309 = "LEFT", $AS363 &lt; IF($AJ$309="", 0, $AJ$309)), $AT363,
    FALSE, N("Check if case is 'RIGHT' and x axis value greater than z score"),
    AND($AF$309 = "RIGHT", $AS363 &gt; IF($AJ$309="", 0, $AJ$309)), $AT363,
    FALSE, N("Check if case is 'TWO' and both directions"),
    AND(
        $AF$309 = "TWO",
        OR($AS363 &lt; -ABS($AJ$309), $AS363 &gt; ABS($AJ$309))
    ), $AT363,
    FALSE, N("Default case: Return NA()"),
    TRUE, NA()
)</f>
        <v>#N/A</v>
      </c>
      <c r="AX363" s="30"/>
      <c r="AY363" s="66">
        <v>0.66666666666666441</v>
      </c>
      <c r="AZ363" s="66">
        <v>0.158</v>
      </c>
      <c r="BA363" s="66">
        <f t="shared" si="138"/>
        <v>0.158</v>
      </c>
      <c r="BB363" s="66" t="str">
        <f t="shared" si="139"/>
        <v>x̅</v>
      </c>
      <c r="DA363" s="30"/>
      <c r="DB363" s="35" t="s">
        <v>40</v>
      </c>
      <c r="DC363" s="70" t="s">
        <v>41</v>
      </c>
      <c r="DD363" s="64" t="s">
        <v>48</v>
      </c>
      <c r="DE363" s="35" t="s">
        <v>49</v>
      </c>
      <c r="DF363" s="64" t="s">
        <v>50</v>
      </c>
      <c r="DG363" s="26"/>
      <c r="DH363" s="30"/>
      <c r="DI363" s="30"/>
      <c r="DJ363" s="30"/>
      <c r="DK363" s="30"/>
      <c r="DL363" s="30"/>
      <c r="DM363" s="30"/>
      <c r="DN363" s="30"/>
      <c r="DO363" s="8"/>
      <c r="DP363" s="30"/>
      <c r="DQ363" s="30"/>
      <c r="DR363" s="38">
        <f t="shared" si="151"/>
        <v>8.3333333333331178E-2</v>
      </c>
      <c r="DS363" s="78">
        <f t="shared" si="147"/>
        <v>0.39410061238944244</v>
      </c>
      <c r="DT363" s="78" t="e" cm="1">
        <f t="array" ref="DT363">_xlfn.IFS(
    FALSE, N("Check if X1 shading is ON"),
    $DT$287&lt;&gt;"x", NA(),
    FALSE, N("Check if case is 'LEFT' and x axis value less than z score"),
    AND($DE$306 = "LEFT", $DR363 &lt; IF($DI$306="", 0, $DI$306)), $DS363,
    FALSE, N("Check if case is 'RIGHT' and x axis value greater than z score"),
    AND($DE$306 = "RIGHT", $DR363 &gt; IF($DI$306="", 0, $DI$306)), $DS363,
    FALSE, N("Check if case is 'TWO' and both directions"),
    AND(
        $DE$306 = "TWO",
        OR($DR363 &lt; -ABS($DI$306), $DR363 &gt; ABS($DI$307))
    ), $DS363,
    FALSE, N("Default case: Return NA()"),
    TRUE, NA()
)</f>
        <v>#N/A</v>
      </c>
      <c r="DU363" s="78" t="e" cm="1">
        <f t="array" ref="DU363">_xlfn.IFS(
    FALSE, N("Check if X1 shading is ON"),
    $DT$287&lt;&gt;"x", NA(),
    FALSE, N("Check if case is 'LEFT' and x axis value less than z score"),
    AND($DE$307 = "LEFT", $DR363 &lt; IF($DI$307="", 0, $DI$307)), $DS363,
    FALSE, N("Check if case is 'RIGHT' and x axis value greater than z score"),
    AND($DE$307 = "RIGHT", $DR363 &gt; IF($DI$307="", 0, $DI$307)), $DS363,
    FALSE, N("Default case: Return NA()"),
    TRUE, NA()
)</f>
        <v>#N/A</v>
      </c>
      <c r="DV363" s="78" t="e" cm="1">
        <f t="array" ref="DV363">_xlfn.IFS(
    FALSE, N("Check if X1 shading is ON"),
    $DV$287&lt;&gt;"x", NA(),
    FALSE, N("Check if case is 'LEFT' and x axis value less than z score"),
    AND($DE$310 = "LEFT", $DR363 &lt; IF($DI$310="", 0, $DI$310)), $DS363,
    FALSE, N("Check if case is 'RIGHT' and x axis value greater than z score"),
    AND($DE$310 = "RIGHT", $DR363 &gt; IF($DI$310="", 0, $DI$310)), $DS363,
    FALSE, N("Check if case is 'TWO' and both directions"),
    AND(
        $DE$310 = "TWO",
        OR($DR363 &lt; -ABS($DI$310), $DR363 &gt; ABS($DI$310))
    ), $DS363,
    FALSE, N("Default case: Return NA()"),
    TRUE, NA()
)</f>
        <v>#N/A</v>
      </c>
      <c r="DW363" s="30"/>
      <c r="DX363" s="66">
        <v>0.49999999999999789</v>
      </c>
      <c r="DY363" s="66">
        <v>0.158</v>
      </c>
      <c r="DZ363" s="66">
        <f t="shared" si="140"/>
        <v>0.158</v>
      </c>
      <c r="EA363" s="66" t="str">
        <f t="shared" si="141"/>
        <v>x̅</v>
      </c>
    </row>
    <row r="364" spans="27:131" ht="16" x14ac:dyDescent="0.2">
      <c r="AA364"/>
      <c r="AB364" s="30"/>
      <c r="AC364" s="26"/>
      <c r="AD364" s="66"/>
      <c r="AE364" s="26">
        <f t="shared" ref="AE364:AE370" si="152">AE363+1</f>
        <v>-2.5</v>
      </c>
      <c r="AF364" s="26">
        <f t="shared" ref="AF364:AF370" si="153">AF363</f>
        <v>-0.02</v>
      </c>
      <c r="AG364" s="39">
        <v>0.02</v>
      </c>
      <c r="AH364" s="26"/>
      <c r="AI364" s="30"/>
      <c r="AJ364" s="30"/>
      <c r="AK364" s="30"/>
      <c r="AL364" s="30"/>
      <c r="AM364" s="30"/>
      <c r="AN364" s="30"/>
      <c r="AO364" s="30"/>
      <c r="AP364" s="8"/>
      <c r="AQ364" s="30"/>
      <c r="AR364" s="30"/>
      <c r="AS364" s="38">
        <f t="shared" si="146"/>
        <v>0.16666666666666449</v>
      </c>
      <c r="AT364" s="78">
        <f t="shared" si="142"/>
        <v>0.38987915134907986</v>
      </c>
      <c r="AU364" s="78" t="e" cm="1">
        <f t="array" ref="AU364">_xlfn.IFS(
    FALSE, N("Check if X1 shading is ON"),
    $AU$286&lt;&gt;"x", NA(),
    FALSE, N("Check if case is 'LEFT' and x axis value less than z score"),
    AND($AF$305 = "LEFT", $AS364 &lt; IF($AJ$305="", 0, $AJ$305)), $AT364,
    FALSE, N("Check if case is 'RIGHT' and x axis value greater than z score"),
    AND($AF$305 = "RIGHT", $AS364 &gt; IF($AJ$305="", 0, $AJ$305)), $AT364,
    FALSE, N("Check if case is 'TWO' and both directions"),
    AND(
        $AF$305 = "TWO",
        OR($AS364 &lt; -ABS($AJ$305), $AS364 &gt; ABS($AJ$306))
    ), $AT364,
    FALSE, N("Default case: Return NA()"),
    TRUE, NA()
)</f>
        <v>#N/A</v>
      </c>
      <c r="AV364" s="78" t="e" cm="1">
        <f t="array" ref="AV364">_xlfn.IFS(
    FALSE, N("Check if X1 shading is ON"),
    $AU$286&lt;&gt;"x", NA(),
    FALSE, N("Check if case is 'LEFT' and x axis value less than z score"),
    AND($AF$306 = "LEFT", $AS364 &lt; IF($AJ$306="", 0, $AJ$306)), $AT364,
    FALSE, N("Check if case is 'RIGHT' and x axis value greater than z score"),
    AND($AF$306 = "RIGHT", $AS364 &gt; IF($AJ$306="", 0, $AJ$306)), $AT364,
    FALSE, N("Default case: Return NA()"),
    TRUE, NA()
)</f>
        <v>#N/A</v>
      </c>
      <c r="AW364" s="78" t="e" cm="1">
        <f t="array" ref="AW364">_xlfn.IFS(
    FALSE, N("Check if X1 shading is ON"),
    $AW$286&lt;&gt;"x", NA(),
    FALSE, N("Check if case is 'LEFT' and x axis value less than z score"),
    AND($AF$309 = "LEFT", $AS364 &lt; IF($AJ$309="", 0, $AJ$309)), $AT364,
    FALSE, N("Check if case is 'RIGHT' and x axis value greater than z score"),
    AND($AF$309 = "RIGHT", $AS364 &gt; IF($AJ$309="", 0, $AJ$309)), $AT364,
    FALSE, N("Check if case is 'TWO' and both directions"),
    AND(
        $AF$309 = "TWO",
        OR($AS364 &lt; -ABS($AJ$309), $AS364 &gt; ABS($AJ$309))
    ), $AT364,
    FALSE, N("Default case: Return NA()"),
    TRUE, NA()
)</f>
        <v>#N/A</v>
      </c>
      <c r="AX364" s="30"/>
      <c r="AY364" s="66">
        <v>0.83333333333333093</v>
      </c>
      <c r="AZ364" s="66">
        <v>0.158</v>
      </c>
      <c r="BA364" s="66">
        <f t="shared" si="138"/>
        <v>0.158</v>
      </c>
      <c r="BB364" s="66" t="str">
        <f t="shared" si="139"/>
        <v>x̅</v>
      </c>
      <c r="DA364" s="30"/>
      <c r="DB364" s="26" t="str">
        <f>DM296</f>
        <v>x</v>
      </c>
      <c r="DC364" s="66">
        <v>-0.02</v>
      </c>
      <c r="DD364" s="26">
        <v>-3.5</v>
      </c>
      <c r="DE364" s="26">
        <f>IF(
    DB364="x",
    DC364,
    NA()
)</f>
        <v>-0.02</v>
      </c>
      <c r="DF364" s="39">
        <v>5.0000000000000001E-3</v>
      </c>
      <c r="DG364" s="26"/>
      <c r="DH364" s="30"/>
      <c r="DI364" s="30"/>
      <c r="DJ364" s="30"/>
      <c r="DK364" s="30"/>
      <c r="DL364" s="30"/>
      <c r="DM364" s="30"/>
      <c r="DN364" s="30"/>
      <c r="DO364" s="8"/>
      <c r="DP364" s="30"/>
      <c r="DQ364" s="30"/>
      <c r="DR364" s="38">
        <f t="shared" si="151"/>
        <v>0.12499999999999784</v>
      </c>
      <c r="DS364" s="78">
        <f t="shared" si="147"/>
        <v>0.39233577499731215</v>
      </c>
      <c r="DT364" s="78" t="e" cm="1">
        <f t="array" ref="DT364">_xlfn.IFS(
    FALSE, N("Check if X1 shading is ON"),
    $DT$287&lt;&gt;"x", NA(),
    FALSE, N("Check if case is 'LEFT' and x axis value less than z score"),
    AND($DE$306 = "LEFT", $DR364 &lt; IF($DI$306="", 0, $DI$306)), $DS364,
    FALSE, N("Check if case is 'RIGHT' and x axis value greater than z score"),
    AND($DE$306 = "RIGHT", $DR364 &gt; IF($DI$306="", 0, $DI$306)), $DS364,
    FALSE, N("Check if case is 'TWO' and both directions"),
    AND(
        $DE$306 = "TWO",
        OR($DR364 &lt; -ABS($DI$306), $DR364 &gt; ABS($DI$307))
    ), $DS364,
    FALSE, N("Default case: Return NA()"),
    TRUE, NA()
)</f>
        <v>#N/A</v>
      </c>
      <c r="DU364" s="78" t="e" cm="1">
        <f t="array" ref="DU364">_xlfn.IFS(
    FALSE, N("Check if X1 shading is ON"),
    $DT$287&lt;&gt;"x", NA(),
    FALSE, N("Check if case is 'LEFT' and x axis value less than z score"),
    AND($DE$307 = "LEFT", $DR364 &lt; IF($DI$307="", 0, $DI$307)), $DS364,
    FALSE, N("Check if case is 'RIGHT' and x axis value greater than z score"),
    AND($DE$307 = "RIGHT", $DR364 &gt; IF($DI$307="", 0, $DI$307)), $DS364,
    FALSE, N("Default case: Return NA()"),
    TRUE, NA()
)</f>
        <v>#N/A</v>
      </c>
      <c r="DV364" s="78" t="e" cm="1">
        <f t="array" ref="DV364">_xlfn.IFS(
    FALSE, N("Check if X1 shading is ON"),
    $DV$287&lt;&gt;"x", NA(),
    FALSE, N("Check if case is 'LEFT' and x axis value less than z score"),
    AND($DE$310 = "LEFT", $DR364 &lt; IF($DI$310="", 0, $DI$310)), $DS364,
    FALSE, N("Check if case is 'RIGHT' and x axis value greater than z score"),
    AND($DE$310 = "RIGHT", $DR364 &gt; IF($DI$310="", 0, $DI$310)), $DS364,
    FALSE, N("Check if case is 'TWO' and both directions"),
    AND(
        $DE$310 = "TWO",
        OR($DR364 &lt; -ABS($DI$310), $DR364 &gt; ABS($DI$310))
    ), $DS364,
    FALSE, N("Default case: Return NA()"),
    TRUE, NA()
)</f>
        <v>#N/A</v>
      </c>
      <c r="DW364" s="30"/>
      <c r="DX364" s="66">
        <v>0.66666666666666441</v>
      </c>
      <c r="DY364" s="66">
        <v>0.158</v>
      </c>
      <c r="DZ364" s="66">
        <f t="shared" si="140"/>
        <v>0.158</v>
      </c>
      <c r="EA364" s="66" t="str">
        <f t="shared" si="141"/>
        <v>x̅</v>
      </c>
    </row>
    <row r="365" spans="27:131" ht="16" x14ac:dyDescent="0.2">
      <c r="AA365"/>
      <c r="AB365" s="30"/>
      <c r="AC365" s="26"/>
      <c r="AD365" s="66"/>
      <c r="AE365" s="26">
        <f t="shared" si="152"/>
        <v>-1.5</v>
      </c>
      <c r="AF365" s="26">
        <f t="shared" si="153"/>
        <v>-0.02</v>
      </c>
      <c r="AG365" s="39">
        <v>0.13500000000000001</v>
      </c>
      <c r="AH365" s="26"/>
      <c r="AI365" s="30"/>
      <c r="AJ365" s="30"/>
      <c r="AK365" s="30"/>
      <c r="AL365" s="30"/>
      <c r="AM365" s="30"/>
      <c r="AN365" s="30"/>
      <c r="AO365" s="30"/>
      <c r="AP365" s="8"/>
      <c r="AQ365" s="30"/>
      <c r="AR365" s="30"/>
      <c r="AS365" s="38">
        <f t="shared" si="146"/>
        <v>0.20833333333333115</v>
      </c>
      <c r="AT365" s="78">
        <f t="shared" si="142"/>
        <v>0.38674471816304173</v>
      </c>
      <c r="AU365" s="78" t="e" cm="1">
        <f t="array" ref="AU365">_xlfn.IFS(
    FALSE, N("Check if X1 shading is ON"),
    $AU$286&lt;&gt;"x", NA(),
    FALSE, N("Check if case is 'LEFT' and x axis value less than z score"),
    AND($AF$305 = "LEFT", $AS365 &lt; IF($AJ$305="", 0, $AJ$305)), $AT365,
    FALSE, N("Check if case is 'RIGHT' and x axis value greater than z score"),
    AND($AF$305 = "RIGHT", $AS365 &gt; IF($AJ$305="", 0, $AJ$305)), $AT365,
    FALSE, N("Check if case is 'TWO' and both directions"),
    AND(
        $AF$305 = "TWO",
        OR($AS365 &lt; -ABS($AJ$305), $AS365 &gt; ABS($AJ$306))
    ), $AT365,
    FALSE, N("Default case: Return NA()"),
    TRUE, NA()
)</f>
        <v>#N/A</v>
      </c>
      <c r="AV365" s="78" t="e" cm="1">
        <f t="array" ref="AV365">_xlfn.IFS(
    FALSE, N("Check if X1 shading is ON"),
    $AU$286&lt;&gt;"x", NA(),
    FALSE, N("Check if case is 'LEFT' and x axis value less than z score"),
    AND($AF$306 = "LEFT", $AS365 &lt; IF($AJ$306="", 0, $AJ$306)), $AT365,
    FALSE, N("Check if case is 'RIGHT' and x axis value greater than z score"),
    AND($AF$306 = "RIGHT", $AS365 &gt; IF($AJ$306="", 0, $AJ$306)), $AT365,
    FALSE, N("Default case: Return NA()"),
    TRUE, NA()
)</f>
        <v>#N/A</v>
      </c>
      <c r="AW365" s="78" t="e" cm="1">
        <f t="array" ref="AW365">_xlfn.IFS(
    FALSE, N("Check if X1 shading is ON"),
    $AW$286&lt;&gt;"x", NA(),
    FALSE, N("Check if case is 'LEFT' and x axis value less than z score"),
    AND($AF$309 = "LEFT", $AS365 &lt; IF($AJ$309="", 0, $AJ$309)), $AT365,
    FALSE, N("Check if case is 'RIGHT' and x axis value greater than z score"),
    AND($AF$309 = "RIGHT", $AS365 &gt; IF($AJ$309="", 0, $AJ$309)), $AT365,
    FALSE, N("Check if case is 'TWO' and both directions"),
    AND(
        $AF$309 = "TWO",
        OR($AS365 &lt; -ABS($AJ$309), $AS365 &gt; ABS($AJ$309))
    ), $AT365,
    FALSE, N("Default case: Return NA()"),
    TRUE, NA()
)</f>
        <v>#N/A</v>
      </c>
      <c r="AX365" s="30"/>
      <c r="AY365" s="66">
        <v>1.1666666666666643</v>
      </c>
      <c r="AZ365" s="66">
        <v>0.158</v>
      </c>
      <c r="BA365" s="66">
        <f t="shared" si="138"/>
        <v>0.158</v>
      </c>
      <c r="BB365" s="66" t="str">
        <f t="shared" si="139"/>
        <v>x̅</v>
      </c>
      <c r="DA365" s="30"/>
      <c r="DB365" s="26"/>
      <c r="DC365" s="66"/>
      <c r="DD365" s="26">
        <f t="shared" ref="DD365:DD371" si="154">DD364+1</f>
        <v>-2.5</v>
      </c>
      <c r="DE365" s="26">
        <f t="shared" ref="DE365:DE371" si="155">DE364</f>
        <v>-0.02</v>
      </c>
      <c r="DF365" s="39">
        <v>0.02</v>
      </c>
      <c r="DG365" s="26"/>
      <c r="DH365" s="30"/>
      <c r="DI365" s="30"/>
      <c r="DJ365" s="30"/>
      <c r="DK365" s="30"/>
      <c r="DL365" s="30"/>
      <c r="DM365" s="30"/>
      <c r="DN365" s="30"/>
      <c r="DO365" s="8"/>
      <c r="DP365" s="30"/>
      <c r="DQ365" s="30"/>
      <c r="DR365" s="38">
        <f t="shared" si="151"/>
        <v>0.16666666666666449</v>
      </c>
      <c r="DS365" s="78">
        <f t="shared" si="147"/>
        <v>0.38987915134907986</v>
      </c>
      <c r="DT365" s="78" t="e" cm="1">
        <f t="array" ref="DT365">_xlfn.IFS(
    FALSE, N("Check if X1 shading is ON"),
    $DT$287&lt;&gt;"x", NA(),
    FALSE, N("Check if case is 'LEFT' and x axis value less than z score"),
    AND($DE$306 = "LEFT", $DR365 &lt; IF($DI$306="", 0, $DI$306)), $DS365,
    FALSE, N("Check if case is 'RIGHT' and x axis value greater than z score"),
    AND($DE$306 = "RIGHT", $DR365 &gt; IF($DI$306="", 0, $DI$306)), $DS365,
    FALSE, N("Check if case is 'TWO' and both directions"),
    AND(
        $DE$306 = "TWO",
        OR($DR365 &lt; -ABS($DI$306), $DR365 &gt; ABS($DI$307))
    ), $DS365,
    FALSE, N("Default case: Return NA()"),
    TRUE, NA()
)</f>
        <v>#N/A</v>
      </c>
      <c r="DU365" s="78" t="e" cm="1">
        <f t="array" ref="DU365">_xlfn.IFS(
    FALSE, N("Check if X1 shading is ON"),
    $DT$287&lt;&gt;"x", NA(),
    FALSE, N("Check if case is 'LEFT' and x axis value less than z score"),
    AND($DE$307 = "LEFT", $DR365 &lt; IF($DI$307="", 0, $DI$307)), $DS365,
    FALSE, N("Check if case is 'RIGHT' and x axis value greater than z score"),
    AND($DE$307 = "RIGHT", $DR365 &gt; IF($DI$307="", 0, $DI$307)), $DS365,
    FALSE, N("Default case: Return NA()"),
    TRUE, NA()
)</f>
        <v>#N/A</v>
      </c>
      <c r="DV365" s="78" t="e" cm="1">
        <f t="array" ref="DV365">_xlfn.IFS(
    FALSE, N("Check if X1 shading is ON"),
    $DV$287&lt;&gt;"x", NA(),
    FALSE, N("Check if case is 'LEFT' and x axis value less than z score"),
    AND($DE$310 = "LEFT", $DR365 &lt; IF($DI$310="", 0, $DI$310)), $DS365,
    FALSE, N("Check if case is 'RIGHT' and x axis value greater than z score"),
    AND($DE$310 = "RIGHT", $DR365 &gt; IF($DI$310="", 0, $DI$310)), $DS365,
    FALSE, N("Check if case is 'TWO' and both directions"),
    AND(
        $DE$310 = "TWO",
        OR($DR365 &lt; -ABS($DI$310), $DR365 &gt; ABS($DI$310))
    ), $DS365,
    FALSE, N("Default case: Return NA()"),
    TRUE, NA()
)</f>
        <v>#N/A</v>
      </c>
      <c r="DW365" s="30"/>
      <c r="DX365" s="66">
        <v>0.83333333333333093</v>
      </c>
      <c r="DY365" s="66">
        <v>0.158</v>
      </c>
      <c r="DZ365" s="66">
        <f t="shared" si="140"/>
        <v>0.158</v>
      </c>
      <c r="EA365" s="66" t="str">
        <f t="shared" si="141"/>
        <v>x̅</v>
      </c>
    </row>
    <row r="366" spans="27:131" ht="16" x14ac:dyDescent="0.2">
      <c r="AA366"/>
      <c r="AB366" s="30"/>
      <c r="AC366" s="26"/>
      <c r="AD366" s="66"/>
      <c r="AE366" s="26">
        <f t="shared" si="152"/>
        <v>-0.5</v>
      </c>
      <c r="AF366" s="26">
        <f t="shared" si="153"/>
        <v>-0.02</v>
      </c>
      <c r="AG366" s="39">
        <v>0.34</v>
      </c>
      <c r="AH366" s="26"/>
      <c r="AI366" s="30"/>
      <c r="AJ366" s="30"/>
      <c r="AK366" s="30"/>
      <c r="AL366" s="30"/>
      <c r="AM366" s="30"/>
      <c r="AN366" s="30"/>
      <c r="AO366" s="30"/>
      <c r="AP366" s="8"/>
      <c r="AQ366" s="30"/>
      <c r="AR366" s="30"/>
      <c r="AS366" s="38">
        <f t="shared" si="146"/>
        <v>0.24999999999999781</v>
      </c>
      <c r="AT366" s="78">
        <f t="shared" si="142"/>
        <v>0.38295020271144958</v>
      </c>
      <c r="AU366" s="78" t="e" cm="1">
        <f t="array" ref="AU366">_xlfn.IFS(
    FALSE, N("Check if X1 shading is ON"),
    $AU$286&lt;&gt;"x", NA(),
    FALSE, N("Check if case is 'LEFT' and x axis value less than z score"),
    AND($AF$305 = "LEFT", $AS366 &lt; IF($AJ$305="", 0, $AJ$305)), $AT366,
    FALSE, N("Check if case is 'RIGHT' and x axis value greater than z score"),
    AND($AF$305 = "RIGHT", $AS366 &gt; IF($AJ$305="", 0, $AJ$305)), $AT366,
    FALSE, N("Check if case is 'TWO' and both directions"),
    AND(
        $AF$305 = "TWO",
        OR($AS366 &lt; -ABS($AJ$305), $AS366 &gt; ABS($AJ$306))
    ), $AT366,
    FALSE, N("Default case: Return NA()"),
    TRUE, NA()
)</f>
        <v>#N/A</v>
      </c>
      <c r="AV366" s="78" t="e" cm="1">
        <f t="array" ref="AV366">_xlfn.IFS(
    FALSE, N("Check if X1 shading is ON"),
    $AU$286&lt;&gt;"x", NA(),
    FALSE, N("Check if case is 'LEFT' and x axis value less than z score"),
    AND($AF$306 = "LEFT", $AS366 &lt; IF($AJ$306="", 0, $AJ$306)), $AT366,
    FALSE, N("Check if case is 'RIGHT' and x axis value greater than z score"),
    AND($AF$306 = "RIGHT", $AS366 &gt; IF($AJ$306="", 0, $AJ$306)), $AT366,
    FALSE, N("Default case: Return NA()"),
    TRUE, NA()
)</f>
        <v>#N/A</v>
      </c>
      <c r="AW366" s="78" t="e" cm="1">
        <f t="array" ref="AW366">_xlfn.IFS(
    FALSE, N("Check if X1 shading is ON"),
    $AW$286&lt;&gt;"x", NA(),
    FALSE, N("Check if case is 'LEFT' and x axis value less than z score"),
    AND($AF$309 = "LEFT", $AS366 &lt; IF($AJ$309="", 0, $AJ$309)), $AT366,
    FALSE, N("Check if case is 'RIGHT' and x axis value greater than z score"),
    AND($AF$309 = "RIGHT", $AS366 &gt; IF($AJ$309="", 0, $AJ$309)), $AT366,
    FALSE, N("Check if case is 'TWO' and both directions"),
    AND(
        $AF$309 = "TWO",
        OR($AS366 &lt; -ABS($AJ$309), $AS366 &gt; ABS($AJ$309))
    ), $AT366,
    FALSE, N("Default case: Return NA()"),
    TRUE, NA()
)</f>
        <v>#N/A</v>
      </c>
      <c r="AX366" s="30"/>
      <c r="AY366" s="66">
        <v>-1.1666666666666687</v>
      </c>
      <c r="AZ366" s="66">
        <v>0.182</v>
      </c>
      <c r="BA366" s="66">
        <f t="shared" si="138"/>
        <v>0.182</v>
      </c>
      <c r="BB366" s="66" t="str">
        <f t="shared" si="139"/>
        <v>x̅</v>
      </c>
      <c r="DA366" s="30"/>
      <c r="DB366" s="26"/>
      <c r="DC366" s="66"/>
      <c r="DD366" s="26">
        <f t="shared" si="154"/>
        <v>-1.5</v>
      </c>
      <c r="DE366" s="26">
        <f t="shared" si="155"/>
        <v>-0.02</v>
      </c>
      <c r="DF366" s="39">
        <v>0.13500000000000001</v>
      </c>
      <c r="DG366" s="26"/>
      <c r="DH366" s="30"/>
      <c r="DI366" s="30"/>
      <c r="DJ366" s="30"/>
      <c r="DK366" s="30"/>
      <c r="DL366" s="30"/>
      <c r="DM366" s="30"/>
      <c r="DN366" s="30"/>
      <c r="DO366" s="8"/>
      <c r="DP366" s="30"/>
      <c r="DQ366" s="30"/>
      <c r="DR366" s="38">
        <f t="shared" si="151"/>
        <v>0.20833333333333115</v>
      </c>
      <c r="DS366" s="78">
        <f t="shared" si="147"/>
        <v>0.38674471816304173</v>
      </c>
      <c r="DT366" s="78" t="e" cm="1">
        <f t="array" ref="DT366">_xlfn.IFS(
    FALSE, N("Check if X1 shading is ON"),
    $DT$287&lt;&gt;"x", NA(),
    FALSE, N("Check if case is 'LEFT' and x axis value less than z score"),
    AND($DE$306 = "LEFT", $DR366 &lt; IF($DI$306="", 0, $DI$306)), $DS366,
    FALSE, N("Check if case is 'RIGHT' and x axis value greater than z score"),
    AND($DE$306 = "RIGHT", $DR366 &gt; IF($DI$306="", 0, $DI$306)), $DS366,
    FALSE, N("Check if case is 'TWO' and both directions"),
    AND(
        $DE$306 = "TWO",
        OR($DR366 &lt; -ABS($DI$306), $DR366 &gt; ABS($DI$307))
    ), $DS366,
    FALSE, N("Default case: Return NA()"),
    TRUE, NA()
)</f>
        <v>#N/A</v>
      </c>
      <c r="DU366" s="78" t="e" cm="1">
        <f t="array" ref="DU366">_xlfn.IFS(
    FALSE, N("Check if X1 shading is ON"),
    $DT$287&lt;&gt;"x", NA(),
    FALSE, N("Check if case is 'LEFT' and x axis value less than z score"),
    AND($DE$307 = "LEFT", $DR366 &lt; IF($DI$307="", 0, $DI$307)), $DS366,
    FALSE, N("Check if case is 'RIGHT' and x axis value greater than z score"),
    AND($DE$307 = "RIGHT", $DR366 &gt; IF($DI$307="", 0, $DI$307)), $DS366,
    FALSE, N("Default case: Return NA()"),
    TRUE, NA()
)</f>
        <v>#N/A</v>
      </c>
      <c r="DV366" s="78" t="e" cm="1">
        <f t="array" ref="DV366">_xlfn.IFS(
    FALSE, N("Check if X1 shading is ON"),
    $DV$287&lt;&gt;"x", NA(),
    FALSE, N("Check if case is 'LEFT' and x axis value less than z score"),
    AND($DE$310 = "LEFT", $DR366 &lt; IF($DI$310="", 0, $DI$310)), $DS366,
    FALSE, N("Check if case is 'RIGHT' and x axis value greater than z score"),
    AND($DE$310 = "RIGHT", $DR366 &gt; IF($DI$310="", 0, $DI$310)), $DS366,
    FALSE, N("Check if case is 'TWO' and both directions"),
    AND(
        $DE$310 = "TWO",
        OR($DR366 &lt; -ABS($DI$310), $DR366 &gt; ABS($DI$310))
    ), $DS366,
    FALSE, N("Default case: Return NA()"),
    TRUE, NA()
)</f>
        <v>#N/A</v>
      </c>
      <c r="DW366" s="30"/>
      <c r="DX366" s="66">
        <v>1.1666666666666643</v>
      </c>
      <c r="DY366" s="66">
        <v>0.158</v>
      </c>
      <c r="DZ366" s="66">
        <f t="shared" si="140"/>
        <v>0.158</v>
      </c>
      <c r="EA366" s="66" t="str">
        <f t="shared" si="141"/>
        <v>x̅</v>
      </c>
    </row>
    <row r="367" spans="27:131" ht="16" x14ac:dyDescent="0.2">
      <c r="AA367"/>
      <c r="AB367" s="30"/>
      <c r="AC367" s="26"/>
      <c r="AD367" s="66"/>
      <c r="AE367" s="26">
        <f t="shared" si="152"/>
        <v>0.5</v>
      </c>
      <c r="AF367" s="26">
        <f t="shared" si="153"/>
        <v>-0.02</v>
      </c>
      <c r="AG367" s="39">
        <v>0.34</v>
      </c>
      <c r="AH367" s="26"/>
      <c r="AI367" s="30"/>
      <c r="AJ367" s="30"/>
      <c r="AK367" s="30"/>
      <c r="AL367" s="30"/>
      <c r="AM367" s="30"/>
      <c r="AN367" s="30"/>
      <c r="AO367" s="30"/>
      <c r="AP367" s="8"/>
      <c r="AQ367" s="30"/>
      <c r="AR367" s="30"/>
      <c r="AS367" s="38">
        <f t="shared" si="146"/>
        <v>0.29166666666666446</v>
      </c>
      <c r="AT367" s="78">
        <f t="shared" si="142"/>
        <v>0.37851690572757252</v>
      </c>
      <c r="AU367" s="78" t="e" cm="1">
        <f t="array" ref="AU367">_xlfn.IFS(
    FALSE, N("Check if X1 shading is ON"),
    $AU$286&lt;&gt;"x", NA(),
    FALSE, N("Check if case is 'LEFT' and x axis value less than z score"),
    AND($AF$305 = "LEFT", $AS367 &lt; IF($AJ$305="", 0, $AJ$305)), $AT367,
    FALSE, N("Check if case is 'RIGHT' and x axis value greater than z score"),
    AND($AF$305 = "RIGHT", $AS367 &gt; IF($AJ$305="", 0, $AJ$305)), $AT367,
    FALSE, N("Check if case is 'TWO' and both directions"),
    AND(
        $AF$305 = "TWO",
        OR($AS367 &lt; -ABS($AJ$305), $AS367 &gt; ABS($AJ$306))
    ), $AT367,
    FALSE, N("Default case: Return NA()"),
    TRUE, NA()
)</f>
        <v>#N/A</v>
      </c>
      <c r="AV367" s="78" t="e" cm="1">
        <f t="array" ref="AV367">_xlfn.IFS(
    FALSE, N("Check if X1 shading is ON"),
    $AU$286&lt;&gt;"x", NA(),
    FALSE, N("Check if case is 'LEFT' and x axis value less than z score"),
    AND($AF$306 = "LEFT", $AS367 &lt; IF($AJ$306="", 0, $AJ$306)), $AT367,
    FALSE, N("Check if case is 'RIGHT' and x axis value greater than z score"),
    AND($AF$306 = "RIGHT", $AS367 &gt; IF($AJ$306="", 0, $AJ$306)), $AT367,
    FALSE, N("Default case: Return NA()"),
    TRUE, NA()
)</f>
        <v>#N/A</v>
      </c>
      <c r="AW367" s="78" t="e" cm="1">
        <f t="array" ref="AW367">_xlfn.IFS(
    FALSE, N("Check if X1 shading is ON"),
    $AW$286&lt;&gt;"x", NA(),
    FALSE, N("Check if case is 'LEFT' and x axis value less than z score"),
    AND($AF$309 = "LEFT", $AS367 &lt; IF($AJ$309="", 0, $AJ$309)), $AT367,
    FALSE, N("Check if case is 'RIGHT' and x axis value greater than z score"),
    AND($AF$309 = "RIGHT", $AS367 &gt; IF($AJ$309="", 0, $AJ$309)), $AT367,
    FALSE, N("Check if case is 'TWO' and both directions"),
    AND(
        $AF$309 = "TWO",
        OR($AS367 &lt; -ABS($AJ$309), $AS367 &gt; ABS($AJ$309))
    ), $AT367,
    FALSE, N("Default case: Return NA()"),
    TRUE, NA()
)</f>
        <v>#N/A</v>
      </c>
      <c r="AX367" s="30"/>
      <c r="AY367" s="66">
        <v>-0.83333333333333526</v>
      </c>
      <c r="AZ367" s="66">
        <v>0.182</v>
      </c>
      <c r="BA367" s="66">
        <f t="shared" si="138"/>
        <v>0.182</v>
      </c>
      <c r="BB367" s="66" t="str">
        <f t="shared" si="139"/>
        <v>x̅</v>
      </c>
      <c r="DA367" s="30"/>
      <c r="DB367" s="26"/>
      <c r="DC367" s="66"/>
      <c r="DD367" s="26">
        <f t="shared" si="154"/>
        <v>-0.5</v>
      </c>
      <c r="DE367" s="26">
        <f t="shared" si="155"/>
        <v>-0.02</v>
      </c>
      <c r="DF367" s="39">
        <v>0.34</v>
      </c>
      <c r="DG367" s="26"/>
      <c r="DH367" s="30"/>
      <c r="DI367" s="30"/>
      <c r="DJ367" s="30"/>
      <c r="DK367" s="30"/>
      <c r="DL367" s="30"/>
      <c r="DM367" s="30"/>
      <c r="DN367" s="30"/>
      <c r="DO367" s="8"/>
      <c r="DP367" s="30"/>
      <c r="DQ367" s="30"/>
      <c r="DR367" s="38">
        <f t="shared" si="151"/>
        <v>0.24999999999999781</v>
      </c>
      <c r="DS367" s="78">
        <f t="shared" si="147"/>
        <v>0.38295020271144958</v>
      </c>
      <c r="DT367" s="78" t="e" cm="1">
        <f t="array" ref="DT367">_xlfn.IFS(
    FALSE, N("Check if X1 shading is ON"),
    $DT$287&lt;&gt;"x", NA(),
    FALSE, N("Check if case is 'LEFT' and x axis value less than z score"),
    AND($DE$306 = "LEFT", $DR367 &lt; IF($DI$306="", 0, $DI$306)), $DS367,
    FALSE, N("Check if case is 'RIGHT' and x axis value greater than z score"),
    AND($DE$306 = "RIGHT", $DR367 &gt; IF($DI$306="", 0, $DI$306)), $DS367,
    FALSE, N("Check if case is 'TWO' and both directions"),
    AND(
        $DE$306 = "TWO",
        OR($DR367 &lt; -ABS($DI$306), $DR367 &gt; ABS($DI$307))
    ), $DS367,
    FALSE, N("Default case: Return NA()"),
    TRUE, NA()
)</f>
        <v>#N/A</v>
      </c>
      <c r="DU367" s="78" t="e" cm="1">
        <f t="array" ref="DU367">_xlfn.IFS(
    FALSE, N("Check if X1 shading is ON"),
    $DT$287&lt;&gt;"x", NA(),
    FALSE, N("Check if case is 'LEFT' and x axis value less than z score"),
    AND($DE$307 = "LEFT", $DR367 &lt; IF($DI$307="", 0, $DI$307)), $DS367,
    FALSE, N("Check if case is 'RIGHT' and x axis value greater than z score"),
    AND($DE$307 = "RIGHT", $DR367 &gt; IF($DI$307="", 0, $DI$307)), $DS367,
    FALSE, N("Default case: Return NA()"),
    TRUE, NA()
)</f>
        <v>#N/A</v>
      </c>
      <c r="DV367" s="78" t="e" cm="1">
        <f t="array" ref="DV367">_xlfn.IFS(
    FALSE, N("Check if X1 shading is ON"),
    $DV$287&lt;&gt;"x", NA(),
    FALSE, N("Check if case is 'LEFT' and x axis value less than z score"),
    AND($DE$310 = "LEFT", $DR367 &lt; IF($DI$310="", 0, $DI$310)), $DS367,
    FALSE, N("Check if case is 'RIGHT' and x axis value greater than z score"),
    AND($DE$310 = "RIGHT", $DR367 &gt; IF($DI$310="", 0, $DI$310)), $DS367,
    FALSE, N("Check if case is 'TWO' and both directions"),
    AND(
        $DE$310 = "TWO",
        OR($DR367 &lt; -ABS($DI$310), $DR367 &gt; ABS($DI$310))
    ), $DS367,
    FALSE, N("Default case: Return NA()"),
    TRUE, NA()
)</f>
        <v>#N/A</v>
      </c>
      <c r="DW367" s="30"/>
      <c r="DX367" s="66">
        <v>-1.1666666666666687</v>
      </c>
      <c r="DY367" s="66">
        <v>0.182</v>
      </c>
      <c r="DZ367" s="66">
        <f t="shared" si="140"/>
        <v>0.182</v>
      </c>
      <c r="EA367" s="66" t="str">
        <f t="shared" si="141"/>
        <v>x̅</v>
      </c>
    </row>
    <row r="368" spans="27:131" ht="16" x14ac:dyDescent="0.2">
      <c r="AA368"/>
      <c r="AB368" s="30"/>
      <c r="AC368" s="26"/>
      <c r="AD368" s="66"/>
      <c r="AE368" s="26">
        <f t="shared" si="152"/>
        <v>1.5</v>
      </c>
      <c r="AF368" s="26">
        <f t="shared" si="153"/>
        <v>-0.02</v>
      </c>
      <c r="AG368" s="39">
        <v>0.13500000000000001</v>
      </c>
      <c r="AH368" s="26"/>
      <c r="AI368" s="30"/>
      <c r="AJ368" s="30"/>
      <c r="AK368" s="30"/>
      <c r="AL368" s="30"/>
      <c r="AM368" s="30"/>
      <c r="AN368" s="30"/>
      <c r="AO368" s="30"/>
      <c r="AP368" s="8"/>
      <c r="AQ368" s="30"/>
      <c r="AR368" s="30"/>
      <c r="AS368" s="38">
        <f t="shared" si="146"/>
        <v>0.33333333333333115</v>
      </c>
      <c r="AT368" s="78">
        <f t="shared" si="142"/>
        <v>0.37346949039154748</v>
      </c>
      <c r="AU368" s="78" t="e" cm="1">
        <f t="array" ref="AU368">_xlfn.IFS(
    FALSE, N("Check if X1 shading is ON"),
    $AU$286&lt;&gt;"x", NA(),
    FALSE, N("Check if case is 'LEFT' and x axis value less than z score"),
    AND($AF$305 = "LEFT", $AS368 &lt; IF($AJ$305="", 0, $AJ$305)), $AT368,
    FALSE, N("Check if case is 'RIGHT' and x axis value greater than z score"),
    AND($AF$305 = "RIGHT", $AS368 &gt; IF($AJ$305="", 0, $AJ$305)), $AT368,
    FALSE, N("Check if case is 'TWO' and both directions"),
    AND(
        $AF$305 = "TWO",
        OR($AS368 &lt; -ABS($AJ$305), $AS368 &gt; ABS($AJ$306))
    ), $AT368,
    FALSE, N("Default case: Return NA()"),
    TRUE, NA()
)</f>
        <v>#N/A</v>
      </c>
      <c r="AV368" s="78" t="e" cm="1">
        <f t="array" ref="AV368">_xlfn.IFS(
    FALSE, N("Check if X1 shading is ON"),
    $AU$286&lt;&gt;"x", NA(),
    FALSE, N("Check if case is 'LEFT' and x axis value less than z score"),
    AND($AF$306 = "LEFT", $AS368 &lt; IF($AJ$306="", 0, $AJ$306)), $AT368,
    FALSE, N("Check if case is 'RIGHT' and x axis value greater than z score"),
    AND($AF$306 = "RIGHT", $AS368 &gt; IF($AJ$306="", 0, $AJ$306)), $AT368,
    FALSE, N("Default case: Return NA()"),
    TRUE, NA()
)</f>
        <v>#N/A</v>
      </c>
      <c r="AW368" s="78" t="e" cm="1">
        <f t="array" ref="AW368">_xlfn.IFS(
    FALSE, N("Check if X1 shading is ON"),
    $AW$286&lt;&gt;"x", NA(),
    FALSE, N("Check if case is 'LEFT' and x axis value less than z score"),
    AND($AF$309 = "LEFT", $AS368 &lt; IF($AJ$309="", 0, $AJ$309)), $AT368,
    FALSE, N("Check if case is 'RIGHT' and x axis value greater than z score"),
    AND($AF$309 = "RIGHT", $AS368 &gt; IF($AJ$309="", 0, $AJ$309)), $AT368,
    FALSE, N("Check if case is 'TWO' and both directions"),
    AND(
        $AF$309 = "TWO",
        OR($AS368 &lt; -ABS($AJ$309), $AS368 &gt; ABS($AJ$309))
    ), $AT368,
    FALSE, N("Default case: Return NA()"),
    TRUE, NA()
)</f>
        <v>#N/A</v>
      </c>
      <c r="AX368" s="30"/>
      <c r="AY368" s="66">
        <v>-0.66666666666666874</v>
      </c>
      <c r="AZ368" s="66">
        <v>0.182</v>
      </c>
      <c r="BA368" s="66">
        <f t="shared" si="138"/>
        <v>0.182</v>
      </c>
      <c r="BB368" s="66" t="str">
        <f t="shared" si="139"/>
        <v>x̅</v>
      </c>
      <c r="DA368" s="30"/>
      <c r="DB368" s="26"/>
      <c r="DC368" s="66"/>
      <c r="DD368" s="26">
        <f t="shared" si="154"/>
        <v>0.5</v>
      </c>
      <c r="DE368" s="26">
        <f t="shared" si="155"/>
        <v>-0.02</v>
      </c>
      <c r="DF368" s="39">
        <v>0.34</v>
      </c>
      <c r="DG368" s="26"/>
      <c r="DH368" s="30"/>
      <c r="DI368" s="30"/>
      <c r="DJ368" s="30"/>
      <c r="DK368" s="30"/>
      <c r="DL368" s="30"/>
      <c r="DM368" s="30"/>
      <c r="DN368" s="30"/>
      <c r="DO368" s="8"/>
      <c r="DP368" s="30"/>
      <c r="DQ368" s="30"/>
      <c r="DR368" s="38">
        <f t="shared" si="151"/>
        <v>0.29166666666666446</v>
      </c>
      <c r="DS368" s="78">
        <f t="shared" si="147"/>
        <v>0.37851690572757252</v>
      </c>
      <c r="DT368" s="78" t="e" cm="1">
        <f t="array" ref="DT368">_xlfn.IFS(
    FALSE, N("Check if X1 shading is ON"),
    $DT$287&lt;&gt;"x", NA(),
    FALSE, N("Check if case is 'LEFT' and x axis value less than z score"),
    AND($DE$306 = "LEFT", $DR368 &lt; IF($DI$306="", 0, $DI$306)), $DS368,
    FALSE, N("Check if case is 'RIGHT' and x axis value greater than z score"),
    AND($DE$306 = "RIGHT", $DR368 &gt; IF($DI$306="", 0, $DI$306)), $DS368,
    FALSE, N("Check if case is 'TWO' and both directions"),
    AND(
        $DE$306 = "TWO",
        OR($DR368 &lt; -ABS($DI$306), $DR368 &gt; ABS($DI$307))
    ), $DS368,
    FALSE, N("Default case: Return NA()"),
    TRUE, NA()
)</f>
        <v>#N/A</v>
      </c>
      <c r="DU368" s="78" t="e" cm="1">
        <f t="array" ref="DU368">_xlfn.IFS(
    FALSE, N("Check if X1 shading is ON"),
    $DT$287&lt;&gt;"x", NA(),
    FALSE, N("Check if case is 'LEFT' and x axis value less than z score"),
    AND($DE$307 = "LEFT", $DR368 &lt; IF($DI$307="", 0, $DI$307)), $DS368,
    FALSE, N("Check if case is 'RIGHT' and x axis value greater than z score"),
    AND($DE$307 = "RIGHT", $DR368 &gt; IF($DI$307="", 0, $DI$307)), $DS368,
    FALSE, N("Default case: Return NA()"),
    TRUE, NA()
)</f>
        <v>#N/A</v>
      </c>
      <c r="DV368" s="78" t="e" cm="1">
        <f t="array" ref="DV368">_xlfn.IFS(
    FALSE, N("Check if X1 shading is ON"),
    $DV$287&lt;&gt;"x", NA(),
    FALSE, N("Check if case is 'LEFT' and x axis value less than z score"),
    AND($DE$310 = "LEFT", $DR368 &lt; IF($DI$310="", 0, $DI$310)), $DS368,
    FALSE, N("Check if case is 'RIGHT' and x axis value greater than z score"),
    AND($DE$310 = "RIGHT", $DR368 &gt; IF($DI$310="", 0, $DI$310)), $DS368,
    FALSE, N("Check if case is 'TWO' and both directions"),
    AND(
        $DE$310 = "TWO",
        OR($DR368 &lt; -ABS($DI$310), $DR368 &gt; ABS($DI$310))
    ), $DS368,
    FALSE, N("Default case: Return NA()"),
    TRUE, NA()
)</f>
        <v>#N/A</v>
      </c>
      <c r="DW368" s="30"/>
      <c r="DX368" s="66">
        <v>-0.83333333333333526</v>
      </c>
      <c r="DY368" s="66">
        <v>0.182</v>
      </c>
      <c r="DZ368" s="66">
        <f t="shared" si="140"/>
        <v>0.182</v>
      </c>
      <c r="EA368" s="66" t="str">
        <f t="shared" si="141"/>
        <v>x̅</v>
      </c>
    </row>
    <row r="369" spans="27:131" ht="16" x14ac:dyDescent="0.2">
      <c r="AA369"/>
      <c r="AB369" s="30"/>
      <c r="AC369" s="26"/>
      <c r="AD369" s="66"/>
      <c r="AE369" s="26">
        <f t="shared" si="152"/>
        <v>2.5</v>
      </c>
      <c r="AF369" s="26">
        <f t="shared" si="153"/>
        <v>-0.02</v>
      </c>
      <c r="AG369" s="39">
        <v>0.02</v>
      </c>
      <c r="AH369" s="26"/>
      <c r="AI369" s="30"/>
      <c r="AJ369" s="30"/>
      <c r="AK369" s="30"/>
      <c r="AL369" s="30"/>
      <c r="AM369" s="30"/>
      <c r="AN369" s="30"/>
      <c r="AO369" s="30"/>
      <c r="AP369" s="8"/>
      <c r="AQ369" s="30"/>
      <c r="AR369" s="30"/>
      <c r="AS369" s="38">
        <f t="shared" si="146"/>
        <v>0.37499999999999784</v>
      </c>
      <c r="AT369" s="78">
        <f t="shared" si="142"/>
        <v>0.36783574048247697</v>
      </c>
      <c r="AU369" s="78" t="e" cm="1">
        <f t="array" ref="AU369">_xlfn.IFS(
    FALSE, N("Check if X1 shading is ON"),
    $AU$286&lt;&gt;"x", NA(),
    FALSE, N("Check if case is 'LEFT' and x axis value less than z score"),
    AND($AF$305 = "LEFT", $AS369 &lt; IF($AJ$305="", 0, $AJ$305)), $AT369,
    FALSE, N("Check if case is 'RIGHT' and x axis value greater than z score"),
    AND($AF$305 = "RIGHT", $AS369 &gt; IF($AJ$305="", 0, $AJ$305)), $AT369,
    FALSE, N("Check if case is 'TWO' and both directions"),
    AND(
        $AF$305 = "TWO",
        OR($AS369 &lt; -ABS($AJ$305), $AS369 &gt; ABS($AJ$306))
    ), $AT369,
    FALSE, N("Default case: Return NA()"),
    TRUE, NA()
)</f>
        <v>#N/A</v>
      </c>
      <c r="AV369" s="78" t="e" cm="1">
        <f t="array" ref="AV369">_xlfn.IFS(
    FALSE, N("Check if X1 shading is ON"),
    $AU$286&lt;&gt;"x", NA(),
    FALSE, N("Check if case is 'LEFT' and x axis value less than z score"),
    AND($AF$306 = "LEFT", $AS369 &lt; IF($AJ$306="", 0, $AJ$306)), $AT369,
    FALSE, N("Check if case is 'RIGHT' and x axis value greater than z score"),
    AND($AF$306 = "RIGHT", $AS369 &gt; IF($AJ$306="", 0, $AJ$306)), $AT369,
    FALSE, N("Default case: Return NA()"),
    TRUE, NA()
)</f>
        <v>#N/A</v>
      </c>
      <c r="AW369" s="78" t="e" cm="1">
        <f t="array" ref="AW369">_xlfn.IFS(
    FALSE, N("Check if X1 shading is ON"),
    $AW$286&lt;&gt;"x", NA(),
    FALSE, N("Check if case is 'LEFT' and x axis value less than z score"),
    AND($AF$309 = "LEFT", $AS369 &lt; IF($AJ$309="", 0, $AJ$309)), $AT369,
    FALSE, N("Check if case is 'RIGHT' and x axis value greater than z score"),
    AND($AF$309 = "RIGHT", $AS369 &gt; IF($AJ$309="", 0, $AJ$309)), $AT369,
    FALSE, N("Check if case is 'TWO' and both directions"),
    AND(
        $AF$309 = "TWO",
        OR($AS369 &lt; -ABS($AJ$309), $AS369 &gt; ABS($AJ$309))
    ), $AT369,
    FALSE, N("Default case: Return NA()"),
    TRUE, NA()
)</f>
        <v>#N/A</v>
      </c>
      <c r="AX369" s="30"/>
      <c r="AY369" s="66">
        <v>-0.50000000000000222</v>
      </c>
      <c r="AZ369" s="66">
        <v>0.182</v>
      </c>
      <c r="BA369" s="66">
        <f t="shared" si="138"/>
        <v>0.182</v>
      </c>
      <c r="BB369" s="66" t="str">
        <f t="shared" si="139"/>
        <v>x̅</v>
      </c>
      <c r="DA369" s="30"/>
      <c r="DB369" s="26"/>
      <c r="DC369" s="66"/>
      <c r="DD369" s="26">
        <f t="shared" si="154"/>
        <v>1.5</v>
      </c>
      <c r="DE369" s="26">
        <f t="shared" si="155"/>
        <v>-0.02</v>
      </c>
      <c r="DF369" s="39">
        <v>0.13500000000000001</v>
      </c>
      <c r="DG369" s="26"/>
      <c r="DH369" s="30"/>
      <c r="DI369" s="30"/>
      <c r="DJ369" s="30"/>
      <c r="DK369" s="30"/>
      <c r="DL369" s="30"/>
      <c r="DM369" s="30"/>
      <c r="DN369" s="30"/>
      <c r="DO369" s="8"/>
      <c r="DP369" s="30"/>
      <c r="DQ369" s="30"/>
      <c r="DR369" s="38">
        <f t="shared" si="151"/>
        <v>0.33333333333333115</v>
      </c>
      <c r="DS369" s="78">
        <f t="shared" si="147"/>
        <v>0.37346949039154748</v>
      </c>
      <c r="DT369" s="78" t="e" cm="1">
        <f t="array" ref="DT369">_xlfn.IFS(
    FALSE, N("Check if X1 shading is ON"),
    $DT$287&lt;&gt;"x", NA(),
    FALSE, N("Check if case is 'LEFT' and x axis value less than z score"),
    AND($DE$306 = "LEFT", $DR369 &lt; IF($DI$306="", 0, $DI$306)), $DS369,
    FALSE, N("Check if case is 'RIGHT' and x axis value greater than z score"),
    AND($DE$306 = "RIGHT", $DR369 &gt; IF($DI$306="", 0, $DI$306)), $DS369,
    FALSE, N("Check if case is 'TWO' and both directions"),
    AND(
        $DE$306 = "TWO",
        OR($DR369 &lt; -ABS($DI$306), $DR369 &gt; ABS($DI$307))
    ), $DS369,
    FALSE, N("Default case: Return NA()"),
    TRUE, NA()
)</f>
        <v>#N/A</v>
      </c>
      <c r="DU369" s="78" t="e" cm="1">
        <f t="array" ref="DU369">_xlfn.IFS(
    FALSE, N("Check if X1 shading is ON"),
    $DT$287&lt;&gt;"x", NA(),
    FALSE, N("Check if case is 'LEFT' and x axis value less than z score"),
    AND($DE$307 = "LEFT", $DR369 &lt; IF($DI$307="", 0, $DI$307)), $DS369,
    FALSE, N("Check if case is 'RIGHT' and x axis value greater than z score"),
    AND($DE$307 = "RIGHT", $DR369 &gt; IF($DI$307="", 0, $DI$307)), $DS369,
    FALSE, N("Default case: Return NA()"),
    TRUE, NA()
)</f>
        <v>#N/A</v>
      </c>
      <c r="DV369" s="78" t="e" cm="1">
        <f t="array" ref="DV369">_xlfn.IFS(
    FALSE, N("Check if X1 shading is ON"),
    $DV$287&lt;&gt;"x", NA(),
    FALSE, N("Check if case is 'LEFT' and x axis value less than z score"),
    AND($DE$310 = "LEFT", $DR369 &lt; IF($DI$310="", 0, $DI$310)), $DS369,
    FALSE, N("Check if case is 'RIGHT' and x axis value greater than z score"),
    AND($DE$310 = "RIGHT", $DR369 &gt; IF($DI$310="", 0, $DI$310)), $DS369,
    FALSE, N("Check if case is 'TWO' and both directions"),
    AND(
        $DE$310 = "TWO",
        OR($DR369 &lt; -ABS($DI$310), $DR369 &gt; ABS($DI$310))
    ), $DS369,
    FALSE, N("Default case: Return NA()"),
    TRUE, NA()
)</f>
        <v>#N/A</v>
      </c>
      <c r="DW369" s="30"/>
      <c r="DX369" s="66">
        <v>-0.66666666666666874</v>
      </c>
      <c r="DY369" s="66">
        <v>0.182</v>
      </c>
      <c r="DZ369" s="66">
        <f t="shared" si="140"/>
        <v>0.182</v>
      </c>
      <c r="EA369" s="66" t="str">
        <f t="shared" si="141"/>
        <v>x̅</v>
      </c>
    </row>
    <row r="370" spans="27:131" ht="16" x14ac:dyDescent="0.2">
      <c r="AA370"/>
      <c r="AB370" s="30"/>
      <c r="AC370" s="26"/>
      <c r="AD370" s="66"/>
      <c r="AE370" s="26">
        <f t="shared" si="152"/>
        <v>3.5</v>
      </c>
      <c r="AF370" s="26">
        <f t="shared" si="153"/>
        <v>-0.02</v>
      </c>
      <c r="AG370" s="39">
        <v>5.0000000000000001E-3</v>
      </c>
      <c r="AH370" s="26"/>
      <c r="AI370" s="30"/>
      <c r="AJ370" s="30"/>
      <c r="AK370" s="30"/>
      <c r="AL370" s="30"/>
      <c r="AM370" s="30"/>
      <c r="AN370" s="30"/>
      <c r="AO370" s="30"/>
      <c r="AP370" s="8"/>
      <c r="AQ370" s="30"/>
      <c r="AR370" s="30"/>
      <c r="AS370" s="38">
        <f t="shared" si="146"/>
        <v>0.41666666666666452</v>
      </c>
      <c r="AT370" s="78">
        <f t="shared" si="142"/>
        <v>0.36164629119515979</v>
      </c>
      <c r="AU370" s="78" t="e" cm="1">
        <f t="array" ref="AU370">_xlfn.IFS(
    FALSE, N("Check if X1 shading is ON"),
    $AU$286&lt;&gt;"x", NA(),
    FALSE, N("Check if case is 'LEFT' and x axis value less than z score"),
    AND($AF$305 = "LEFT", $AS370 &lt; IF($AJ$305="", 0, $AJ$305)), $AT370,
    FALSE, N("Check if case is 'RIGHT' and x axis value greater than z score"),
    AND($AF$305 = "RIGHT", $AS370 &gt; IF($AJ$305="", 0, $AJ$305)), $AT370,
    FALSE, N("Check if case is 'TWO' and both directions"),
    AND(
        $AF$305 = "TWO",
        OR($AS370 &lt; -ABS($AJ$305), $AS370 &gt; ABS($AJ$306))
    ), $AT370,
    FALSE, N("Default case: Return NA()"),
    TRUE, NA()
)</f>
        <v>#N/A</v>
      </c>
      <c r="AV370" s="78" t="e" cm="1">
        <f t="array" ref="AV370">_xlfn.IFS(
    FALSE, N("Check if X1 shading is ON"),
    $AU$286&lt;&gt;"x", NA(),
    FALSE, N("Check if case is 'LEFT' and x axis value less than z score"),
    AND($AF$306 = "LEFT", $AS370 &lt; IF($AJ$306="", 0, $AJ$306)), $AT370,
    FALSE, N("Check if case is 'RIGHT' and x axis value greater than z score"),
    AND($AF$306 = "RIGHT", $AS370 &gt; IF($AJ$306="", 0, $AJ$306)), $AT370,
    FALSE, N("Default case: Return NA()"),
    TRUE, NA()
)</f>
        <v>#N/A</v>
      </c>
      <c r="AW370" s="78" t="e" cm="1">
        <f t="array" ref="AW370">_xlfn.IFS(
    FALSE, N("Check if X1 shading is ON"),
    $AW$286&lt;&gt;"x", NA(),
    FALSE, N("Check if case is 'LEFT' and x axis value less than z score"),
    AND($AF$309 = "LEFT", $AS370 &lt; IF($AJ$309="", 0, $AJ$309)), $AT370,
    FALSE, N("Check if case is 'RIGHT' and x axis value greater than z score"),
    AND($AF$309 = "RIGHT", $AS370 &gt; IF($AJ$309="", 0, $AJ$309)), $AT370,
    FALSE, N("Check if case is 'TWO' and both directions"),
    AND(
        $AF$309 = "TWO",
        OR($AS370 &lt; -ABS($AJ$309), $AS370 &gt; ABS($AJ$309))
    ), $AT370,
    FALSE, N("Default case: Return NA()"),
    TRUE, NA()
)</f>
        <v>#N/A</v>
      </c>
      <c r="AX370" s="30"/>
      <c r="AY370" s="66">
        <v>-0.33333333333333548</v>
      </c>
      <c r="AZ370" s="66">
        <v>0.182</v>
      </c>
      <c r="BA370" s="66">
        <f t="shared" ref="BA370:BA401" si="156">IF($BA$240="x",AZ370,NA())</f>
        <v>0.182</v>
      </c>
      <c r="BB370" s="66" t="str">
        <f t="shared" ref="BB370:BB401" si="157">IF($AI$304="","",$AI$304)</f>
        <v>x̅</v>
      </c>
      <c r="DA370" s="30"/>
      <c r="DB370" s="26"/>
      <c r="DC370" s="66"/>
      <c r="DD370" s="26">
        <f t="shared" si="154"/>
        <v>2.5</v>
      </c>
      <c r="DE370" s="26">
        <f t="shared" si="155"/>
        <v>-0.02</v>
      </c>
      <c r="DF370" s="39">
        <v>0.02</v>
      </c>
      <c r="DG370" s="26"/>
      <c r="DH370" s="30"/>
      <c r="DI370" s="30"/>
      <c r="DJ370" s="30"/>
      <c r="DK370" s="30"/>
      <c r="DL370" s="30"/>
      <c r="DM370" s="30"/>
      <c r="DN370" s="30"/>
      <c r="DO370" s="8"/>
      <c r="DP370" s="30"/>
      <c r="DQ370" s="30"/>
      <c r="DR370" s="38">
        <f t="shared" si="151"/>
        <v>0.37499999999999784</v>
      </c>
      <c r="DS370" s="78">
        <f t="shared" si="147"/>
        <v>0.36783574048247697</v>
      </c>
      <c r="DT370" s="78" t="e" cm="1">
        <f t="array" ref="DT370">_xlfn.IFS(
    FALSE, N("Check if X1 shading is ON"),
    $DT$287&lt;&gt;"x", NA(),
    FALSE, N("Check if case is 'LEFT' and x axis value less than z score"),
    AND($DE$306 = "LEFT", $DR370 &lt; IF($DI$306="", 0, $DI$306)), $DS370,
    FALSE, N("Check if case is 'RIGHT' and x axis value greater than z score"),
    AND($DE$306 = "RIGHT", $DR370 &gt; IF($DI$306="", 0, $DI$306)), $DS370,
    FALSE, N("Check if case is 'TWO' and both directions"),
    AND(
        $DE$306 = "TWO",
        OR($DR370 &lt; -ABS($DI$306), $DR370 &gt; ABS($DI$307))
    ), $DS370,
    FALSE, N("Default case: Return NA()"),
    TRUE, NA()
)</f>
        <v>#N/A</v>
      </c>
      <c r="DU370" s="78" t="e" cm="1">
        <f t="array" ref="DU370">_xlfn.IFS(
    FALSE, N("Check if X1 shading is ON"),
    $DT$287&lt;&gt;"x", NA(),
    FALSE, N("Check if case is 'LEFT' and x axis value less than z score"),
    AND($DE$307 = "LEFT", $DR370 &lt; IF($DI$307="", 0, $DI$307)), $DS370,
    FALSE, N("Check if case is 'RIGHT' and x axis value greater than z score"),
    AND($DE$307 = "RIGHT", $DR370 &gt; IF($DI$307="", 0, $DI$307)), $DS370,
    FALSE, N("Default case: Return NA()"),
    TRUE, NA()
)</f>
        <v>#N/A</v>
      </c>
      <c r="DV370" s="78" t="e" cm="1">
        <f t="array" ref="DV370">_xlfn.IFS(
    FALSE, N("Check if X1 shading is ON"),
    $DV$287&lt;&gt;"x", NA(),
    FALSE, N("Check if case is 'LEFT' and x axis value less than z score"),
    AND($DE$310 = "LEFT", $DR370 &lt; IF($DI$310="", 0, $DI$310)), $DS370,
    FALSE, N("Check if case is 'RIGHT' and x axis value greater than z score"),
    AND($DE$310 = "RIGHT", $DR370 &gt; IF($DI$310="", 0, $DI$310)), $DS370,
    FALSE, N("Check if case is 'TWO' and both directions"),
    AND(
        $DE$310 = "TWO",
        OR($DR370 &lt; -ABS($DI$310), $DR370 &gt; ABS($DI$310))
    ), $DS370,
    FALSE, N("Default case: Return NA()"),
    TRUE, NA()
)</f>
        <v>#N/A</v>
      </c>
      <c r="DW370" s="30"/>
      <c r="DX370" s="66">
        <v>-0.50000000000000222</v>
      </c>
      <c r="DY370" s="66">
        <v>0.182</v>
      </c>
      <c r="DZ370" s="66">
        <f t="shared" si="140"/>
        <v>0.182</v>
      </c>
      <c r="EA370" s="66" t="str">
        <f t="shared" si="141"/>
        <v>x̅</v>
      </c>
    </row>
    <row r="371" spans="27:131" ht="16" x14ac:dyDescent="0.2">
      <c r="AA371"/>
      <c r="AB371" s="30"/>
      <c r="AC371" s="26"/>
      <c r="AD371" s="66"/>
      <c r="AE371" s="66"/>
      <c r="AF371" s="26"/>
      <c r="AG371" s="26"/>
      <c r="AH371" s="26"/>
      <c r="AI371" s="30"/>
      <c r="AJ371" s="30"/>
      <c r="AK371" s="30"/>
      <c r="AL371" s="30"/>
      <c r="AM371" s="30"/>
      <c r="AN371" s="30"/>
      <c r="AO371" s="30"/>
      <c r="AP371" s="8"/>
      <c r="AQ371" s="30"/>
      <c r="AR371" s="30"/>
      <c r="AS371" s="38">
        <f t="shared" si="146"/>
        <v>0.45833333333333121</v>
      </c>
      <c r="AT371" s="78">
        <f t="shared" si="142"/>
        <v>0.35493433646244205</v>
      </c>
      <c r="AU371" s="78" t="e" cm="1">
        <f t="array" ref="AU371">_xlfn.IFS(
    FALSE, N("Check if X1 shading is ON"),
    $AU$286&lt;&gt;"x", NA(),
    FALSE, N("Check if case is 'LEFT' and x axis value less than z score"),
    AND($AF$305 = "LEFT", $AS371 &lt; IF($AJ$305="", 0, $AJ$305)), $AT371,
    FALSE, N("Check if case is 'RIGHT' and x axis value greater than z score"),
    AND($AF$305 = "RIGHT", $AS371 &gt; IF($AJ$305="", 0, $AJ$305)), $AT371,
    FALSE, N("Check if case is 'TWO' and both directions"),
    AND(
        $AF$305 = "TWO",
        OR($AS371 &lt; -ABS($AJ$305), $AS371 &gt; ABS($AJ$306))
    ), $AT371,
    FALSE, N("Default case: Return NA()"),
    TRUE, NA()
)</f>
        <v>#N/A</v>
      </c>
      <c r="AV371" s="78" t="e" cm="1">
        <f t="array" ref="AV371">_xlfn.IFS(
    FALSE, N("Check if X1 shading is ON"),
    $AU$286&lt;&gt;"x", NA(),
    FALSE, N("Check if case is 'LEFT' and x axis value less than z score"),
    AND($AF$306 = "LEFT", $AS371 &lt; IF($AJ$306="", 0, $AJ$306)), $AT371,
    FALSE, N("Check if case is 'RIGHT' and x axis value greater than z score"),
    AND($AF$306 = "RIGHT", $AS371 &gt; IF($AJ$306="", 0, $AJ$306)), $AT371,
    FALSE, N("Default case: Return NA()"),
    TRUE, NA()
)</f>
        <v>#N/A</v>
      </c>
      <c r="AW371" s="78" t="e" cm="1">
        <f t="array" ref="AW371">_xlfn.IFS(
    FALSE, N("Check if X1 shading is ON"),
    $AW$286&lt;&gt;"x", NA(),
    FALSE, N("Check if case is 'LEFT' and x axis value less than z score"),
    AND($AF$309 = "LEFT", $AS371 &lt; IF($AJ$309="", 0, $AJ$309)), $AT371,
    FALSE, N("Check if case is 'RIGHT' and x axis value greater than z score"),
    AND($AF$309 = "RIGHT", $AS371 &gt; IF($AJ$309="", 0, $AJ$309)), $AT371,
    FALSE, N("Check if case is 'TWO' and both directions"),
    AND(
        $AF$309 = "TWO",
        OR($AS371 &lt; -ABS($AJ$309), $AS371 &gt; ABS($AJ$309))
    ), $AT371,
    FALSE, N("Default case: Return NA()"),
    TRUE, NA()
)</f>
        <v>#N/A</v>
      </c>
      <c r="AX371" s="30"/>
      <c r="AY371" s="66">
        <v>-0.16666666666666879</v>
      </c>
      <c r="AZ371" s="66">
        <v>0.182</v>
      </c>
      <c r="BA371" s="66">
        <f t="shared" si="156"/>
        <v>0.182</v>
      </c>
      <c r="BB371" s="66" t="str">
        <f t="shared" si="157"/>
        <v>x̅</v>
      </c>
      <c r="DA371" s="30"/>
      <c r="DB371" s="26"/>
      <c r="DC371" s="66"/>
      <c r="DD371" s="26">
        <f t="shared" si="154"/>
        <v>3.5</v>
      </c>
      <c r="DE371" s="26">
        <f t="shared" si="155"/>
        <v>-0.02</v>
      </c>
      <c r="DF371" s="39">
        <v>5.0000000000000001E-3</v>
      </c>
      <c r="DG371" s="26"/>
      <c r="DH371" s="30"/>
      <c r="DI371" s="30"/>
      <c r="DJ371" s="30"/>
      <c r="DK371" s="30"/>
      <c r="DL371" s="30"/>
      <c r="DM371" s="30"/>
      <c r="DN371" s="30"/>
      <c r="DO371" s="8"/>
      <c r="DP371" s="30"/>
      <c r="DQ371" s="30"/>
      <c r="DR371" s="38">
        <f t="shared" si="151"/>
        <v>0.41666666666666452</v>
      </c>
      <c r="DS371" s="78">
        <f t="shared" si="147"/>
        <v>0.36164629119515979</v>
      </c>
      <c r="DT371" s="78" t="e" cm="1">
        <f t="array" ref="DT371">_xlfn.IFS(
    FALSE, N("Check if X1 shading is ON"),
    $DT$287&lt;&gt;"x", NA(),
    FALSE, N("Check if case is 'LEFT' and x axis value less than z score"),
    AND($DE$306 = "LEFT", $DR371 &lt; IF($DI$306="", 0, $DI$306)), $DS371,
    FALSE, N("Check if case is 'RIGHT' and x axis value greater than z score"),
    AND($DE$306 = "RIGHT", $DR371 &gt; IF($DI$306="", 0, $DI$306)), $DS371,
    FALSE, N("Check if case is 'TWO' and both directions"),
    AND(
        $DE$306 = "TWO",
        OR($DR371 &lt; -ABS($DI$306), $DR371 &gt; ABS($DI$307))
    ), $DS371,
    FALSE, N("Default case: Return NA()"),
    TRUE, NA()
)</f>
        <v>#N/A</v>
      </c>
      <c r="DU371" s="78" t="e" cm="1">
        <f t="array" ref="DU371">_xlfn.IFS(
    FALSE, N("Check if X1 shading is ON"),
    $DT$287&lt;&gt;"x", NA(),
    FALSE, N("Check if case is 'LEFT' and x axis value less than z score"),
    AND($DE$307 = "LEFT", $DR371 &lt; IF($DI$307="", 0, $DI$307)), $DS371,
    FALSE, N("Check if case is 'RIGHT' and x axis value greater than z score"),
    AND($DE$307 = "RIGHT", $DR371 &gt; IF($DI$307="", 0, $DI$307)), $DS371,
    FALSE, N("Default case: Return NA()"),
    TRUE, NA()
)</f>
        <v>#N/A</v>
      </c>
      <c r="DV371" s="78" t="e" cm="1">
        <f t="array" ref="DV371">_xlfn.IFS(
    FALSE, N("Check if X1 shading is ON"),
    $DV$287&lt;&gt;"x", NA(),
    FALSE, N("Check if case is 'LEFT' and x axis value less than z score"),
    AND($DE$310 = "LEFT", $DR371 &lt; IF($DI$310="", 0, $DI$310)), $DS371,
    FALSE, N("Check if case is 'RIGHT' and x axis value greater than z score"),
    AND($DE$310 = "RIGHT", $DR371 &gt; IF($DI$310="", 0, $DI$310)), $DS371,
    FALSE, N("Check if case is 'TWO' and both directions"),
    AND(
        $DE$310 = "TWO",
        OR($DR371 &lt; -ABS($DI$310), $DR371 &gt; ABS($DI$310))
    ), $DS371,
    FALSE, N("Default case: Return NA()"),
    TRUE, NA()
)</f>
        <v>#N/A</v>
      </c>
      <c r="DW371" s="30"/>
      <c r="DX371" s="66">
        <v>-0.33333333333333548</v>
      </c>
      <c r="DY371" s="66">
        <v>0.182</v>
      </c>
      <c r="DZ371" s="66">
        <f t="shared" ref="DZ371:DZ402" si="158">IF($DZ$241="x",DY371,NA())</f>
        <v>0.182</v>
      </c>
      <c r="EA371" s="66" t="str">
        <f t="shared" ref="EA371:EA402" si="159">IF($DH$305="","",$DH$305)</f>
        <v>x̅</v>
      </c>
    </row>
    <row r="372" spans="27:131" ht="19" x14ac:dyDescent="0.25">
      <c r="AA372"/>
      <c r="AB372" s="30"/>
      <c r="AC372" s="77" t="s">
        <v>51</v>
      </c>
      <c r="AD372" s="66"/>
      <c r="AE372" s="66"/>
      <c r="AF372" s="26"/>
      <c r="AG372" s="26"/>
      <c r="AH372" s="26"/>
      <c r="AI372" s="30"/>
      <c r="AJ372" s="30"/>
      <c r="AK372" s="30"/>
      <c r="AL372" s="30"/>
      <c r="AM372" s="30"/>
      <c r="AN372" s="30"/>
      <c r="AO372" s="30"/>
      <c r="AP372" s="30"/>
      <c r="AQ372" s="30"/>
      <c r="AR372" s="30"/>
      <c r="AS372" s="38">
        <f t="shared" si="146"/>
        <v>0.49999999999999789</v>
      </c>
      <c r="AT372" s="78">
        <f t="shared" si="142"/>
        <v>0.34773531689290943</v>
      </c>
      <c r="AU372" s="78" t="e" cm="1">
        <f t="array" ref="AU372">_xlfn.IFS(
    FALSE, N("Check if X1 shading is ON"),
    $AU$286&lt;&gt;"x", NA(),
    FALSE, N("Check if case is 'LEFT' and x axis value less than z score"),
    AND($AF$305 = "LEFT", $AS372 &lt; IF($AJ$305="", 0, $AJ$305)), $AT372,
    FALSE, N("Check if case is 'RIGHT' and x axis value greater than z score"),
    AND($AF$305 = "RIGHT", $AS372 &gt; IF($AJ$305="", 0, $AJ$305)), $AT372,
    FALSE, N("Check if case is 'TWO' and both directions"),
    AND(
        $AF$305 = "TWO",
        OR($AS372 &lt; -ABS($AJ$305), $AS372 &gt; ABS($AJ$306))
    ), $AT372,
    FALSE, N("Default case: Return NA()"),
    TRUE, NA()
)</f>
        <v>#N/A</v>
      </c>
      <c r="AV372" s="78" t="e" cm="1">
        <f t="array" ref="AV372">_xlfn.IFS(
    FALSE, N("Check if X1 shading is ON"),
    $AU$286&lt;&gt;"x", NA(),
    FALSE, N("Check if case is 'LEFT' and x axis value less than z score"),
    AND($AF$306 = "LEFT", $AS372 &lt; IF($AJ$306="", 0, $AJ$306)), $AT372,
    FALSE, N("Check if case is 'RIGHT' and x axis value greater than z score"),
    AND($AF$306 = "RIGHT", $AS372 &gt; IF($AJ$306="", 0, $AJ$306)), $AT372,
    FALSE, N("Default case: Return NA()"),
    TRUE, NA()
)</f>
        <v>#N/A</v>
      </c>
      <c r="AW372" s="78" t="e" cm="1">
        <f t="array" ref="AW372">_xlfn.IFS(
    FALSE, N("Check if X1 shading is ON"),
    $AW$286&lt;&gt;"x", NA(),
    FALSE, N("Check if case is 'LEFT' and x axis value less than z score"),
    AND($AF$309 = "LEFT", $AS372 &lt; IF($AJ$309="", 0, $AJ$309)), $AT372,
    FALSE, N("Check if case is 'RIGHT' and x axis value greater than z score"),
    AND($AF$309 = "RIGHT", $AS372 &gt; IF($AJ$309="", 0, $AJ$309)), $AT372,
    FALSE, N("Check if case is 'TWO' and both directions"),
    AND(
        $AF$309 = "TWO",
        OR($AS372 &lt; -ABS($AJ$309), $AS372 &gt; ABS($AJ$309))
    ), $AT372,
    FALSE, N("Default case: Return NA()"),
    TRUE, NA()
)</f>
        <v>#N/A</v>
      </c>
      <c r="AX372" s="30"/>
      <c r="AY372" s="66">
        <v>0.16666666666666449</v>
      </c>
      <c r="AZ372" s="66">
        <v>0.182</v>
      </c>
      <c r="BA372" s="66">
        <f t="shared" si="156"/>
        <v>0.182</v>
      </c>
      <c r="BB372" s="66" t="str">
        <f t="shared" si="157"/>
        <v>x̅</v>
      </c>
      <c r="DA372" s="30"/>
      <c r="DB372" s="26"/>
      <c r="DC372" s="66"/>
      <c r="DD372" s="66"/>
      <c r="DE372" s="26"/>
      <c r="DF372" s="26"/>
      <c r="DG372" s="26"/>
      <c r="DH372" s="30"/>
      <c r="DI372" s="30"/>
      <c r="DJ372" s="30"/>
      <c r="DK372" s="30"/>
      <c r="DL372" s="30"/>
      <c r="DM372" s="30"/>
      <c r="DN372" s="30"/>
      <c r="DO372" s="8"/>
      <c r="DP372" s="30"/>
      <c r="DQ372" s="30"/>
      <c r="DR372" s="38">
        <f t="shared" si="151"/>
        <v>0.45833333333333121</v>
      </c>
      <c r="DS372" s="78">
        <f t="shared" si="147"/>
        <v>0.35493433646244205</v>
      </c>
      <c r="DT372" s="78" t="e" cm="1">
        <f t="array" ref="DT372">_xlfn.IFS(
    FALSE, N("Check if X1 shading is ON"),
    $DT$287&lt;&gt;"x", NA(),
    FALSE, N("Check if case is 'LEFT' and x axis value less than z score"),
    AND($DE$306 = "LEFT", $DR372 &lt; IF($DI$306="", 0, $DI$306)), $DS372,
    FALSE, N("Check if case is 'RIGHT' and x axis value greater than z score"),
    AND($DE$306 = "RIGHT", $DR372 &gt; IF($DI$306="", 0, $DI$306)), $DS372,
    FALSE, N("Check if case is 'TWO' and both directions"),
    AND(
        $DE$306 = "TWO",
        OR($DR372 &lt; -ABS($DI$306), $DR372 &gt; ABS($DI$307))
    ), $DS372,
    FALSE, N("Default case: Return NA()"),
    TRUE, NA()
)</f>
        <v>#N/A</v>
      </c>
      <c r="DU372" s="78" t="e" cm="1">
        <f t="array" ref="DU372">_xlfn.IFS(
    FALSE, N("Check if X1 shading is ON"),
    $DT$287&lt;&gt;"x", NA(),
    FALSE, N("Check if case is 'LEFT' and x axis value less than z score"),
    AND($DE$307 = "LEFT", $DR372 &lt; IF($DI$307="", 0, $DI$307)), $DS372,
    FALSE, N("Check if case is 'RIGHT' and x axis value greater than z score"),
    AND($DE$307 = "RIGHT", $DR372 &gt; IF($DI$307="", 0, $DI$307)), $DS372,
    FALSE, N("Default case: Return NA()"),
    TRUE, NA()
)</f>
        <v>#N/A</v>
      </c>
      <c r="DV372" s="78" t="e" cm="1">
        <f t="array" ref="DV372">_xlfn.IFS(
    FALSE, N("Check if X1 shading is ON"),
    $DV$287&lt;&gt;"x", NA(),
    FALSE, N("Check if case is 'LEFT' and x axis value less than z score"),
    AND($DE$310 = "LEFT", $DR372 &lt; IF($DI$310="", 0, $DI$310)), $DS372,
    FALSE, N("Check if case is 'RIGHT' and x axis value greater than z score"),
    AND($DE$310 = "RIGHT", $DR372 &gt; IF($DI$310="", 0, $DI$310)), $DS372,
    FALSE, N("Check if case is 'TWO' and both directions"),
    AND(
        $DE$310 = "TWO",
        OR($DR372 &lt; -ABS($DI$310), $DR372 &gt; ABS($DI$310))
    ), $DS372,
    FALSE, N("Default case: Return NA()"),
    TRUE, NA()
)</f>
        <v>#N/A</v>
      </c>
      <c r="DW372" s="30"/>
      <c r="DX372" s="66">
        <v>-0.16666666666666879</v>
      </c>
      <c r="DY372" s="66">
        <v>0.182</v>
      </c>
      <c r="DZ372" s="66">
        <f t="shared" si="158"/>
        <v>0.182</v>
      </c>
      <c r="EA372" s="66" t="str">
        <f t="shared" si="159"/>
        <v>x̅</v>
      </c>
    </row>
    <row r="373" spans="27:131" ht="19" x14ac:dyDescent="0.25">
      <c r="AA373"/>
      <c r="AB373" s="30"/>
      <c r="AC373" s="35" t="s">
        <v>40</v>
      </c>
      <c r="AD373" s="70" t="s">
        <v>41</v>
      </c>
      <c r="AE373" s="35" t="s">
        <v>52</v>
      </c>
      <c r="AF373" s="64" t="s">
        <v>53</v>
      </c>
      <c r="AG373" s="35" t="s">
        <v>54</v>
      </c>
      <c r="AH373" s="35" t="s">
        <v>55</v>
      </c>
      <c r="AI373" s="30"/>
      <c r="AJ373" s="30"/>
      <c r="AK373" s="30"/>
      <c r="AL373" s="30"/>
      <c r="AM373" s="30"/>
      <c r="AN373" s="30"/>
      <c r="AO373" s="30"/>
      <c r="AP373" s="30"/>
      <c r="AQ373" s="30"/>
      <c r="AR373" s="30"/>
      <c r="AS373" s="38">
        <f t="shared" si="146"/>
        <v>0.54166666666666452</v>
      </c>
      <c r="AT373" s="78">
        <f t="shared" si="142"/>
        <v>0.34008659262477703</v>
      </c>
      <c r="AU373" s="78" t="e" cm="1">
        <f t="array" ref="AU373">_xlfn.IFS(
    FALSE, N("Check if X1 shading is ON"),
    $AU$286&lt;&gt;"x", NA(),
    FALSE, N("Check if case is 'LEFT' and x axis value less than z score"),
    AND($AF$305 = "LEFT", $AS373 &lt; IF($AJ$305="", 0, $AJ$305)), $AT373,
    FALSE, N("Check if case is 'RIGHT' and x axis value greater than z score"),
    AND($AF$305 = "RIGHT", $AS373 &gt; IF($AJ$305="", 0, $AJ$305)), $AT373,
    FALSE, N("Check if case is 'TWO' and both directions"),
    AND(
        $AF$305 = "TWO",
        OR($AS373 &lt; -ABS($AJ$305), $AS373 &gt; ABS($AJ$306))
    ), $AT373,
    FALSE, N("Default case: Return NA()"),
    TRUE, NA()
)</f>
        <v>#N/A</v>
      </c>
      <c r="AV373" s="78" t="e" cm="1">
        <f t="array" ref="AV373">_xlfn.IFS(
    FALSE, N("Check if X1 shading is ON"),
    $AU$286&lt;&gt;"x", NA(),
    FALSE, N("Check if case is 'LEFT' and x axis value less than z score"),
    AND($AF$306 = "LEFT", $AS373 &lt; IF($AJ$306="", 0, $AJ$306)), $AT373,
    FALSE, N("Check if case is 'RIGHT' and x axis value greater than z score"),
    AND($AF$306 = "RIGHT", $AS373 &gt; IF($AJ$306="", 0, $AJ$306)), $AT373,
    FALSE, N("Default case: Return NA()"),
    TRUE, NA()
)</f>
        <v>#N/A</v>
      </c>
      <c r="AW373" s="78" t="e" cm="1">
        <f t="array" ref="AW373">_xlfn.IFS(
    FALSE, N("Check if X1 shading is ON"),
    $AW$286&lt;&gt;"x", NA(),
    FALSE, N("Check if case is 'LEFT' and x axis value less than z score"),
    AND($AF$309 = "LEFT", $AS373 &lt; IF($AJ$309="", 0, $AJ$309)), $AT373,
    FALSE, N("Check if case is 'RIGHT' and x axis value greater than z score"),
    AND($AF$309 = "RIGHT", $AS373 &gt; IF($AJ$309="", 0, $AJ$309)), $AT373,
    FALSE, N("Check if case is 'TWO' and both directions"),
    AND(
        $AF$309 = "TWO",
        OR($AS373 &lt; -ABS($AJ$309), $AS373 &gt; ABS($AJ$309))
    ), $AT373,
    FALSE, N("Default case: Return NA()"),
    TRUE, NA()
)</f>
        <v>#N/A</v>
      </c>
      <c r="AX373" s="30"/>
      <c r="AY373" s="66">
        <v>0.33333333333333115</v>
      </c>
      <c r="AZ373" s="66">
        <v>0.182</v>
      </c>
      <c r="BA373" s="66">
        <f t="shared" si="156"/>
        <v>0.182</v>
      </c>
      <c r="BB373" s="66" t="str">
        <f t="shared" si="157"/>
        <v>x̅</v>
      </c>
      <c r="DA373" s="30"/>
      <c r="DB373" s="77" t="s">
        <v>51</v>
      </c>
      <c r="DC373" s="66"/>
      <c r="DD373" s="66"/>
      <c r="DE373" s="26"/>
      <c r="DF373" s="26"/>
      <c r="DG373" s="26"/>
      <c r="DH373" s="30"/>
      <c r="DI373" s="30"/>
      <c r="DJ373" s="30"/>
      <c r="DK373" s="30"/>
      <c r="DL373" s="30"/>
      <c r="DM373" s="30"/>
      <c r="DN373" s="30"/>
      <c r="DO373" s="30"/>
      <c r="DP373" s="30"/>
      <c r="DQ373" s="30"/>
      <c r="DR373" s="38">
        <f t="shared" si="151"/>
        <v>0.49999999999999789</v>
      </c>
      <c r="DS373" s="78">
        <f t="shared" si="147"/>
        <v>0.34773531689290943</v>
      </c>
      <c r="DT373" s="78" t="e" cm="1">
        <f t="array" ref="DT373">_xlfn.IFS(
    FALSE, N("Check if X1 shading is ON"),
    $DT$287&lt;&gt;"x", NA(),
    FALSE, N("Check if case is 'LEFT' and x axis value less than z score"),
    AND($DE$306 = "LEFT", $DR373 &lt; IF($DI$306="", 0, $DI$306)), $DS373,
    FALSE, N("Check if case is 'RIGHT' and x axis value greater than z score"),
    AND($DE$306 = "RIGHT", $DR373 &gt; IF($DI$306="", 0, $DI$306)), $DS373,
    FALSE, N("Check if case is 'TWO' and both directions"),
    AND(
        $DE$306 = "TWO",
        OR($DR373 &lt; -ABS($DI$306), $DR373 &gt; ABS($DI$307))
    ), $DS373,
    FALSE, N("Default case: Return NA()"),
    TRUE, NA()
)</f>
        <v>#N/A</v>
      </c>
      <c r="DU373" s="78" t="e" cm="1">
        <f t="array" ref="DU373">_xlfn.IFS(
    FALSE, N("Check if X1 shading is ON"),
    $DT$287&lt;&gt;"x", NA(),
    FALSE, N("Check if case is 'LEFT' and x axis value less than z score"),
    AND($DE$307 = "LEFT", $DR373 &lt; IF($DI$307="", 0, $DI$307)), $DS373,
    FALSE, N("Check if case is 'RIGHT' and x axis value greater than z score"),
    AND($DE$307 = "RIGHT", $DR373 &gt; IF($DI$307="", 0, $DI$307)), $DS373,
    FALSE, N("Default case: Return NA()"),
    TRUE, NA()
)</f>
        <v>#N/A</v>
      </c>
      <c r="DV373" s="78" t="e" cm="1">
        <f t="array" ref="DV373">_xlfn.IFS(
    FALSE, N("Check if X1 shading is ON"),
    $DV$287&lt;&gt;"x", NA(),
    FALSE, N("Check if case is 'LEFT' and x axis value less than z score"),
    AND($DE$310 = "LEFT", $DR373 &lt; IF($DI$310="", 0, $DI$310)), $DS373,
    FALSE, N("Check if case is 'RIGHT' and x axis value greater than z score"),
    AND($DE$310 = "RIGHT", $DR373 &gt; IF($DI$310="", 0, $DI$310)), $DS373,
    FALSE, N("Check if case is 'TWO' and both directions"),
    AND(
        $DE$310 = "TWO",
        OR($DR373 &lt; -ABS($DI$310), $DR373 &gt; ABS($DI$310))
    ), $DS373,
    FALSE, N("Default case: Return NA()"),
    TRUE, NA()
)</f>
        <v>#N/A</v>
      </c>
      <c r="DW373" s="30"/>
      <c r="DX373" s="66">
        <v>0.16666666666666449</v>
      </c>
      <c r="DY373" s="66">
        <v>0.182</v>
      </c>
      <c r="DZ373" s="66">
        <f t="shared" si="158"/>
        <v>0.182</v>
      </c>
      <c r="EA373" s="66" t="str">
        <f t="shared" si="159"/>
        <v>x̅</v>
      </c>
    </row>
    <row r="374" spans="27:131" ht="34" x14ac:dyDescent="0.2">
      <c r="AA374"/>
      <c r="AB374" s="30"/>
      <c r="AC374" s="79" t="str">
        <f>AN296</f>
        <v>x</v>
      </c>
      <c r="AD374" s="66">
        <f>-0.05</f>
        <v>-0.05</v>
      </c>
      <c r="AE374" s="26">
        <f t="shared" ref="AE374:AE380" si="160">AE353</f>
        <v>-3</v>
      </c>
      <c r="AF374" s="26">
        <f>IF(
    AC374="x",
    AD374,
    NA()
)</f>
        <v>-0.05</v>
      </c>
      <c r="AG374" s="80" cm="1">
        <f t="array" ref="AG374">_xlfn.IFS(
    $AF$307 = "TWO", IF(SUM($AG$363:AG363) &lt;= 0.5, SUM($AG$363:AG363), 1 - SUM($AG$363:AG363)),
    $AF$305 = "LEFT", SUM($AG$363:AG363),
    $AF$305 = "RIGHT", 1 - SUM($AG$363:AG363)
)</f>
        <v>5.0000000000000001E-3</v>
      </c>
      <c r="AH374" s="81" t="str" cm="1">
        <f t="array" ref="AH374">_xlfn.IFS(
    $AF$305 = "", "",
    AND($AF$307 = "TWO", ROWS($AG$374:AG374) = 1), "⟵ " &amp; TEXT(AG374, "#0.0%"),
    AND($AF$307 = "TWO", AG374 = 50%), TEXT(AG374, "#0.0%"),
    AND($AF$307 = "TWO", AG375 &gt; AG374), "⟵ " &amp; TEXT(AG374, "#0.0%"),
    AND($AF$307 = "TWO", AG375 &lt; AG374), TEXT(AG374, "#0.0%") &amp; " ⟶",
    $AF$305 = "LEFT", "⟵ " &amp; TEXT(AG374, "#0.0%"),
    $AF$305 = "RIGHT", TEXT(AG374, "#0.0%") &amp; " ⟶"
)</f>
        <v>⟵ 0.5%</v>
      </c>
      <c r="AI374" s="30"/>
      <c r="AJ374" s="30"/>
      <c r="AK374" s="30"/>
      <c r="AL374" s="30"/>
      <c r="AM374" s="30"/>
      <c r="AN374" s="30"/>
      <c r="AO374" s="30"/>
      <c r="AP374" s="30"/>
      <c r="AQ374" s="30"/>
      <c r="AR374" s="30"/>
      <c r="AS374" s="38">
        <f t="shared" si="146"/>
        <v>0.58333333333333115</v>
      </c>
      <c r="AT374" s="78">
        <f t="shared" si="142"/>
        <v>0.33202710550851339</v>
      </c>
      <c r="AU374" s="78" t="e" cm="1">
        <f t="array" ref="AU374">_xlfn.IFS(
    FALSE, N("Check if X1 shading is ON"),
    $AU$286&lt;&gt;"x", NA(),
    FALSE, N("Check if case is 'LEFT' and x axis value less than z score"),
    AND($AF$305 = "LEFT", $AS374 &lt; IF($AJ$305="", 0, $AJ$305)), $AT374,
    FALSE, N("Check if case is 'RIGHT' and x axis value greater than z score"),
    AND($AF$305 = "RIGHT", $AS374 &gt; IF($AJ$305="", 0, $AJ$305)), $AT374,
    FALSE, N("Check if case is 'TWO' and both directions"),
    AND(
        $AF$305 = "TWO",
        OR($AS374 &lt; -ABS($AJ$305), $AS374 &gt; ABS($AJ$306))
    ), $AT374,
    FALSE, N("Default case: Return NA()"),
    TRUE, NA()
)</f>
        <v>#N/A</v>
      </c>
      <c r="AV374" s="78" t="e" cm="1">
        <f t="array" ref="AV374">_xlfn.IFS(
    FALSE, N("Check if X1 shading is ON"),
    $AU$286&lt;&gt;"x", NA(),
    FALSE, N("Check if case is 'LEFT' and x axis value less than z score"),
    AND($AF$306 = "LEFT", $AS374 &lt; IF($AJ$306="", 0, $AJ$306)), $AT374,
    FALSE, N("Check if case is 'RIGHT' and x axis value greater than z score"),
    AND($AF$306 = "RIGHT", $AS374 &gt; IF($AJ$306="", 0, $AJ$306)), $AT374,
    FALSE, N("Default case: Return NA()"),
    TRUE, NA()
)</f>
        <v>#N/A</v>
      </c>
      <c r="AW374" s="78" t="e" cm="1">
        <f t="array" ref="AW374">_xlfn.IFS(
    FALSE, N("Check if X1 shading is ON"),
    $AW$286&lt;&gt;"x", NA(),
    FALSE, N("Check if case is 'LEFT' and x axis value less than z score"),
    AND($AF$309 = "LEFT", $AS374 &lt; IF($AJ$309="", 0, $AJ$309)), $AT374,
    FALSE, N("Check if case is 'RIGHT' and x axis value greater than z score"),
    AND($AF$309 = "RIGHT", $AS374 &gt; IF($AJ$309="", 0, $AJ$309)), $AT374,
    FALSE, N("Check if case is 'TWO' and both directions"),
    AND(
        $AF$309 = "TWO",
        OR($AS374 &lt; -ABS($AJ$309), $AS374 &gt; ABS($AJ$309))
    ), $AT374,
    FALSE, N("Default case: Return NA()"),
    TRUE, NA()
)</f>
        <v>#N/A</v>
      </c>
      <c r="AX374" s="30"/>
      <c r="AY374" s="66">
        <v>0.49999999999999789</v>
      </c>
      <c r="AZ374" s="66">
        <v>0.182</v>
      </c>
      <c r="BA374" s="66">
        <f t="shared" si="156"/>
        <v>0.182</v>
      </c>
      <c r="BB374" s="66" t="str">
        <f t="shared" si="157"/>
        <v>x̅</v>
      </c>
      <c r="DA374" s="30"/>
      <c r="DB374" s="35" t="s">
        <v>40</v>
      </c>
      <c r="DC374" s="70" t="s">
        <v>41</v>
      </c>
      <c r="DD374" s="35" t="s">
        <v>52</v>
      </c>
      <c r="DE374" s="64" t="s">
        <v>53</v>
      </c>
      <c r="DF374" s="35" t="s">
        <v>54</v>
      </c>
      <c r="DG374" s="35" t="s">
        <v>55</v>
      </c>
      <c r="DH374" s="30"/>
      <c r="DI374" s="30"/>
      <c r="DJ374" s="30"/>
      <c r="DK374" s="30"/>
      <c r="DL374" s="30"/>
      <c r="DM374" s="30"/>
      <c r="DN374" s="30"/>
      <c r="DO374" s="30"/>
      <c r="DP374" s="30"/>
      <c r="DQ374" s="30"/>
      <c r="DR374" s="38">
        <f t="shared" si="151"/>
        <v>0.54166666666666452</v>
      </c>
      <c r="DS374" s="78">
        <f t="shared" si="147"/>
        <v>0.34008659262477703</v>
      </c>
      <c r="DT374" s="78" t="e" cm="1">
        <f t="array" ref="DT374">_xlfn.IFS(
    FALSE, N("Check if X1 shading is ON"),
    $DT$287&lt;&gt;"x", NA(),
    FALSE, N("Check if case is 'LEFT' and x axis value less than z score"),
    AND($DE$306 = "LEFT", $DR374 &lt; IF($DI$306="", 0, $DI$306)), $DS374,
    FALSE, N("Check if case is 'RIGHT' and x axis value greater than z score"),
    AND($DE$306 = "RIGHT", $DR374 &gt; IF($DI$306="", 0, $DI$306)), $DS374,
    FALSE, N("Check if case is 'TWO' and both directions"),
    AND(
        $DE$306 = "TWO",
        OR($DR374 &lt; -ABS($DI$306), $DR374 &gt; ABS($DI$307))
    ), $DS374,
    FALSE, N("Default case: Return NA()"),
    TRUE, NA()
)</f>
        <v>#N/A</v>
      </c>
      <c r="DU374" s="78" t="e" cm="1">
        <f t="array" ref="DU374">_xlfn.IFS(
    FALSE, N("Check if X1 shading is ON"),
    $DT$287&lt;&gt;"x", NA(),
    FALSE, N("Check if case is 'LEFT' and x axis value less than z score"),
    AND($DE$307 = "LEFT", $DR374 &lt; IF($DI$307="", 0, $DI$307)), $DS374,
    FALSE, N("Check if case is 'RIGHT' and x axis value greater than z score"),
    AND($DE$307 = "RIGHT", $DR374 &gt; IF($DI$307="", 0, $DI$307)), $DS374,
    FALSE, N("Default case: Return NA()"),
    TRUE, NA()
)</f>
        <v>#N/A</v>
      </c>
      <c r="DV374" s="78" t="e" cm="1">
        <f t="array" ref="DV374">_xlfn.IFS(
    FALSE, N("Check if X1 shading is ON"),
    $DV$287&lt;&gt;"x", NA(),
    FALSE, N("Check if case is 'LEFT' and x axis value less than z score"),
    AND($DE$310 = "LEFT", $DR374 &lt; IF($DI$310="", 0, $DI$310)), $DS374,
    FALSE, N("Check if case is 'RIGHT' and x axis value greater than z score"),
    AND($DE$310 = "RIGHT", $DR374 &gt; IF($DI$310="", 0, $DI$310)), $DS374,
    FALSE, N("Check if case is 'TWO' and both directions"),
    AND(
        $DE$310 = "TWO",
        OR($DR374 &lt; -ABS($DI$310), $DR374 &gt; ABS($DI$310))
    ), $DS374,
    FALSE, N("Default case: Return NA()"),
    TRUE, NA()
)</f>
        <v>#N/A</v>
      </c>
      <c r="DW374" s="30"/>
      <c r="DX374" s="66">
        <v>0.33333333333333115</v>
      </c>
      <c r="DY374" s="66">
        <v>0.182</v>
      </c>
      <c r="DZ374" s="66">
        <f t="shared" si="158"/>
        <v>0.182</v>
      </c>
      <c r="EA374" s="66" t="str">
        <f t="shared" si="159"/>
        <v>x̅</v>
      </c>
    </row>
    <row r="375" spans="27:131" ht="16" x14ac:dyDescent="0.2">
      <c r="AA375"/>
      <c r="AB375" s="30"/>
      <c r="AC375" s="26"/>
      <c r="AD375" s="66"/>
      <c r="AE375" s="26">
        <f t="shared" si="160"/>
        <v>-2</v>
      </c>
      <c r="AF375" s="26">
        <f t="shared" ref="AF375:AF380" si="161">AF374</f>
        <v>-0.05</v>
      </c>
      <c r="AG375" s="80" cm="1">
        <f t="array" ref="AG375">_xlfn.IFS(
    $AF$307 = "TWO", IF(SUM($AG$363:AG364) &lt;= 0.5, SUM($AG$363:AG364), 1 - SUM($AG$363:AG364)),
    $AF$305 = "LEFT", SUM($AG$363:AG364),
    $AF$305 = "RIGHT", 1 - SUM($AG$363:AG364)
)</f>
        <v>2.5000000000000001E-2</v>
      </c>
      <c r="AH375" s="81" t="str" cm="1">
        <f t="array" ref="AH375">_xlfn.IFS(
    $AF$305 = "", "",
    AND($AF$307 = "TWO", ROWS($AG$374:AG375) = 1), "⟵ " &amp; TEXT(AG375, "#0.0%"),
    AND($AF$307 = "TWO", AG375 = 50%), TEXT(AG375, "#0.0%"),
    AND($AF$307 = "TWO", AG376 &gt; AG375), "⟵ " &amp; TEXT(AG375, "#0.0%"),
    AND($AF$307 = "TWO", AG376 &lt; AG375), TEXT(AG375, "#0.0%") &amp; " ⟶",
    $AF$305 = "LEFT", "⟵ " &amp; TEXT(AG375, "#0.0%"),
    $AF$305 = "RIGHT", TEXT(AG375, "#0.0%") &amp; " ⟶"
)</f>
        <v>⟵ 2.5%</v>
      </c>
      <c r="AI375" s="30"/>
      <c r="AJ375" s="30"/>
      <c r="AK375" s="30"/>
      <c r="AL375" s="30"/>
      <c r="AM375" s="30"/>
      <c r="AN375" s="30"/>
      <c r="AO375" s="30"/>
      <c r="AP375" s="30"/>
      <c r="AQ375" s="30"/>
      <c r="AR375" s="30"/>
      <c r="AS375" s="38">
        <f t="shared" si="146"/>
        <v>0.62499999999999778</v>
      </c>
      <c r="AT375" s="78">
        <f t="shared" si="142"/>
        <v>0.32359703506294724</v>
      </c>
      <c r="AU375" s="78" t="e" cm="1">
        <f t="array" ref="AU375">_xlfn.IFS(
    FALSE, N("Check if X1 shading is ON"),
    $AU$286&lt;&gt;"x", NA(),
    FALSE, N("Check if case is 'LEFT' and x axis value less than z score"),
    AND($AF$305 = "LEFT", $AS375 &lt; IF($AJ$305="", 0, $AJ$305)), $AT375,
    FALSE, N("Check if case is 'RIGHT' and x axis value greater than z score"),
    AND($AF$305 = "RIGHT", $AS375 &gt; IF($AJ$305="", 0, $AJ$305)), $AT375,
    FALSE, N("Check if case is 'TWO' and both directions"),
    AND(
        $AF$305 = "TWO",
        OR($AS375 &lt; -ABS($AJ$305), $AS375 &gt; ABS($AJ$306))
    ), $AT375,
    FALSE, N("Default case: Return NA()"),
    TRUE, NA()
)</f>
        <v>#N/A</v>
      </c>
      <c r="AV375" s="78" t="e" cm="1">
        <f t="array" ref="AV375">_xlfn.IFS(
    FALSE, N("Check if X1 shading is ON"),
    $AU$286&lt;&gt;"x", NA(),
    FALSE, N("Check if case is 'LEFT' and x axis value less than z score"),
    AND($AF$306 = "LEFT", $AS375 &lt; IF($AJ$306="", 0, $AJ$306)), $AT375,
    FALSE, N("Check if case is 'RIGHT' and x axis value greater than z score"),
    AND($AF$306 = "RIGHT", $AS375 &gt; IF($AJ$306="", 0, $AJ$306)), $AT375,
    FALSE, N("Default case: Return NA()"),
    TRUE, NA()
)</f>
        <v>#N/A</v>
      </c>
      <c r="AW375" s="78" t="e" cm="1">
        <f t="array" ref="AW375">_xlfn.IFS(
    FALSE, N("Check if X1 shading is ON"),
    $AW$286&lt;&gt;"x", NA(),
    FALSE, N("Check if case is 'LEFT' and x axis value less than z score"),
    AND($AF$309 = "LEFT", $AS375 &lt; IF($AJ$309="", 0, $AJ$309)), $AT375,
    FALSE, N("Check if case is 'RIGHT' and x axis value greater than z score"),
    AND($AF$309 = "RIGHT", $AS375 &gt; IF($AJ$309="", 0, $AJ$309)), $AT375,
    FALSE, N("Check if case is 'TWO' and both directions"),
    AND(
        $AF$309 = "TWO",
        OR($AS375 &lt; -ABS($AJ$309), $AS375 &gt; ABS($AJ$309))
    ), $AT375,
    FALSE, N("Default case: Return NA()"),
    TRUE, NA()
)</f>
        <v>#N/A</v>
      </c>
      <c r="AX375" s="30"/>
      <c r="AY375" s="66">
        <v>0.66666666666666441</v>
      </c>
      <c r="AZ375" s="66">
        <v>0.182</v>
      </c>
      <c r="BA375" s="66">
        <f t="shared" si="156"/>
        <v>0.182</v>
      </c>
      <c r="BB375" s="66" t="str">
        <f t="shared" si="157"/>
        <v>x̅</v>
      </c>
      <c r="DA375" s="30"/>
      <c r="DB375" s="79" t="str">
        <f>DM297</f>
        <v>x</v>
      </c>
      <c r="DC375" s="66">
        <f>-0.05</f>
        <v>-0.05</v>
      </c>
      <c r="DD375" s="26">
        <f t="shared" ref="DD375:DD381" si="162">DD354</f>
        <v>-3</v>
      </c>
      <c r="DE375" s="26">
        <f>IF(
    DB375="x",
    DC375,
    NA()
)</f>
        <v>-0.05</v>
      </c>
      <c r="DF375" s="80" cm="1">
        <f t="array" ref="DF375">_xlfn.IFS(
    $DE$308 = "TWO", IF(SUM($DF$364:DF364) &lt;= 0.5, SUM($DF$364:DF364), 1 - SUM($DF$364:DF364)),
    $DE$306 = "LEFT", SUM($DF$364:DF364),
    $DE$306 = "RIGHT", 1 - SUM($DF$364:DF364)
)</f>
        <v>5.0000000000000001E-3</v>
      </c>
      <c r="DG375" s="81" t="str" cm="1">
        <f t="array" ref="DG375">_xlfn.IFS(
    $DE$306 = "", "",
    AND($DE$308 = "TWO", ROWS($DF$375:DF375) = 1), "⟵ " &amp; TEXT(DF375, "#0.0%"),
    AND($DE$308 = "TWO", DF375 = 50%), TEXT(DF375, "#0.0%"),
    AND($DE$308 = "TWO", DF376 &gt; DF375), "⟵ " &amp; TEXT(DF375, "#0.0%"),
    AND($DE$308 = "TWO", DF376 &lt; DF375), TEXT(DF375, "#0.0%") &amp; " ⟶",
    $DE$306 = "LEFT", "⟵ " &amp; TEXT(DF375, "#0.0%"),
    $DE$306 = "RIGHT", TEXT(DF375, "#0.0%") &amp; " ⟶"
)</f>
        <v>⟵ 0.5%</v>
      </c>
      <c r="DH375" s="30"/>
      <c r="DI375" s="30"/>
      <c r="DJ375" s="30"/>
      <c r="DK375" s="30"/>
      <c r="DL375" s="30"/>
      <c r="DM375" s="30"/>
      <c r="DN375" s="30"/>
      <c r="DO375" s="30"/>
      <c r="DP375" s="30"/>
      <c r="DQ375" s="30"/>
      <c r="DR375" s="38">
        <f t="shared" si="151"/>
        <v>0.58333333333333115</v>
      </c>
      <c r="DS375" s="78">
        <f t="shared" si="147"/>
        <v>0.33202710550851339</v>
      </c>
      <c r="DT375" s="78" t="e" cm="1">
        <f t="array" ref="DT375">_xlfn.IFS(
    FALSE, N("Check if X1 shading is ON"),
    $DT$287&lt;&gt;"x", NA(),
    FALSE, N("Check if case is 'LEFT' and x axis value less than z score"),
    AND($DE$306 = "LEFT", $DR375 &lt; IF($DI$306="", 0, $DI$306)), $DS375,
    FALSE, N("Check if case is 'RIGHT' and x axis value greater than z score"),
    AND($DE$306 = "RIGHT", $DR375 &gt; IF($DI$306="", 0, $DI$306)), $DS375,
    FALSE, N("Check if case is 'TWO' and both directions"),
    AND(
        $DE$306 = "TWO",
        OR($DR375 &lt; -ABS($DI$306), $DR375 &gt; ABS($DI$307))
    ), $DS375,
    FALSE, N("Default case: Return NA()"),
    TRUE, NA()
)</f>
        <v>#N/A</v>
      </c>
      <c r="DU375" s="78" t="e" cm="1">
        <f t="array" ref="DU375">_xlfn.IFS(
    FALSE, N("Check if X1 shading is ON"),
    $DT$287&lt;&gt;"x", NA(),
    FALSE, N("Check if case is 'LEFT' and x axis value less than z score"),
    AND($DE$307 = "LEFT", $DR375 &lt; IF($DI$307="", 0, $DI$307)), $DS375,
    FALSE, N("Check if case is 'RIGHT' and x axis value greater than z score"),
    AND($DE$307 = "RIGHT", $DR375 &gt; IF($DI$307="", 0, $DI$307)), $DS375,
    FALSE, N("Default case: Return NA()"),
    TRUE, NA()
)</f>
        <v>#N/A</v>
      </c>
      <c r="DV375" s="78" t="e" cm="1">
        <f t="array" ref="DV375">_xlfn.IFS(
    FALSE, N("Check if X1 shading is ON"),
    $DV$287&lt;&gt;"x", NA(),
    FALSE, N("Check if case is 'LEFT' and x axis value less than z score"),
    AND($DE$310 = "LEFT", $DR375 &lt; IF($DI$310="", 0, $DI$310)), $DS375,
    FALSE, N("Check if case is 'RIGHT' and x axis value greater than z score"),
    AND($DE$310 = "RIGHT", $DR375 &gt; IF($DI$310="", 0, $DI$310)), $DS375,
    FALSE, N("Check if case is 'TWO' and both directions"),
    AND(
        $DE$310 = "TWO",
        OR($DR375 &lt; -ABS($DI$310), $DR375 &gt; ABS($DI$310))
    ), $DS375,
    FALSE, N("Default case: Return NA()"),
    TRUE, NA()
)</f>
        <v>#N/A</v>
      </c>
      <c r="DW375" s="30"/>
      <c r="DX375" s="66">
        <v>0.49999999999999789</v>
      </c>
      <c r="DY375" s="66">
        <v>0.182</v>
      </c>
      <c r="DZ375" s="66">
        <f t="shared" si="158"/>
        <v>0.182</v>
      </c>
      <c r="EA375" s="66" t="str">
        <f t="shared" si="159"/>
        <v>x̅</v>
      </c>
    </row>
    <row r="376" spans="27:131" ht="16" x14ac:dyDescent="0.2">
      <c r="AA376"/>
      <c r="AB376" s="30"/>
      <c r="AC376" s="26"/>
      <c r="AD376" s="66"/>
      <c r="AE376" s="26">
        <f t="shared" si="160"/>
        <v>-1</v>
      </c>
      <c r="AF376" s="26">
        <f t="shared" si="161"/>
        <v>-0.05</v>
      </c>
      <c r="AG376" s="80" cm="1">
        <f t="array" ref="AG376">_xlfn.IFS(
    $AF$307 = "TWO", IF(SUM($AG$363:AG365) &lt;= 0.5, SUM($AG$363:AG365), 1 - SUM($AG$363:AG365)),
    $AF$305 = "LEFT", SUM($AG$363:AG365),
    $AF$305 = "RIGHT", 1 - SUM($AG$363:AG365)
)</f>
        <v>0.16</v>
      </c>
      <c r="AH376" s="81" t="str" cm="1">
        <f t="array" ref="AH376">_xlfn.IFS(
    $AF$305 = "", "",
    AND($AF$307 = "TWO", ROWS($AG$374:AG376) = 1), "⟵ " &amp; TEXT(AG376, "#0.0%"),
    AND($AF$307 = "TWO", AG376 = 50%), TEXT(AG376, "#0.0%"),
    AND($AF$307 = "TWO", AG377 &gt; AG376), "⟵ " &amp; TEXT(AG376, "#0.0%"),
    AND($AF$307 = "TWO", AG377 &lt; AG376), TEXT(AG376, "#0.0%") &amp; " ⟶",
    $AF$305 = "LEFT", "⟵ " &amp; TEXT(AG376, "#0.0%"),
    $AF$305 = "RIGHT", TEXT(AG376, "#0.0%") &amp; " ⟶"
)</f>
        <v>⟵ 16.0%</v>
      </c>
      <c r="AI376" s="30"/>
      <c r="AJ376" s="30"/>
      <c r="AK376" s="30"/>
      <c r="AL376" s="30"/>
      <c r="AM376" s="30"/>
      <c r="AN376" s="30"/>
      <c r="AO376" s="30"/>
      <c r="AP376" s="30"/>
      <c r="AQ376" s="30"/>
      <c r="AR376" s="30"/>
      <c r="AS376" s="38">
        <f t="shared" si="146"/>
        <v>0.66666666666666441</v>
      </c>
      <c r="AT376" s="78">
        <f t="shared" si="142"/>
        <v>0.31483745260416807</v>
      </c>
      <c r="AU376" s="78" t="e" cm="1">
        <f t="array" ref="AU376">_xlfn.IFS(
    FALSE, N("Check if X1 shading is ON"),
    $AU$286&lt;&gt;"x", NA(),
    FALSE, N("Check if case is 'LEFT' and x axis value less than z score"),
    AND($AF$305 = "LEFT", $AS376 &lt; IF($AJ$305="", 0, $AJ$305)), $AT376,
    FALSE, N("Check if case is 'RIGHT' and x axis value greater than z score"),
    AND($AF$305 = "RIGHT", $AS376 &gt; IF($AJ$305="", 0, $AJ$305)), $AT376,
    FALSE, N("Check if case is 'TWO' and both directions"),
    AND(
        $AF$305 = "TWO",
        OR($AS376 &lt; -ABS($AJ$305), $AS376 &gt; ABS($AJ$306))
    ), $AT376,
    FALSE, N("Default case: Return NA()"),
    TRUE, NA()
)</f>
        <v>#N/A</v>
      </c>
      <c r="AV376" s="78" t="e" cm="1">
        <f t="array" ref="AV376">_xlfn.IFS(
    FALSE, N("Check if X1 shading is ON"),
    $AU$286&lt;&gt;"x", NA(),
    FALSE, N("Check if case is 'LEFT' and x axis value less than z score"),
    AND($AF$306 = "LEFT", $AS376 &lt; IF($AJ$306="", 0, $AJ$306)), $AT376,
    FALSE, N("Check if case is 'RIGHT' and x axis value greater than z score"),
    AND($AF$306 = "RIGHT", $AS376 &gt; IF($AJ$306="", 0, $AJ$306)), $AT376,
    FALSE, N("Default case: Return NA()"),
    TRUE, NA()
)</f>
        <v>#N/A</v>
      </c>
      <c r="AW376" s="78" t="e" cm="1">
        <f t="array" ref="AW376">_xlfn.IFS(
    FALSE, N("Check if X1 shading is ON"),
    $AW$286&lt;&gt;"x", NA(),
    FALSE, N("Check if case is 'LEFT' and x axis value less than z score"),
    AND($AF$309 = "LEFT", $AS376 &lt; IF($AJ$309="", 0, $AJ$309)), $AT376,
    FALSE, N("Check if case is 'RIGHT' and x axis value greater than z score"),
    AND($AF$309 = "RIGHT", $AS376 &gt; IF($AJ$309="", 0, $AJ$309)), $AT376,
    FALSE, N("Check if case is 'TWO' and both directions"),
    AND(
        $AF$309 = "TWO",
        OR($AS376 &lt; -ABS($AJ$309), $AS376 &gt; ABS($AJ$309))
    ), $AT376,
    FALSE, N("Default case: Return NA()"),
    TRUE, NA()
)</f>
        <v>#N/A</v>
      </c>
      <c r="AX376" s="30"/>
      <c r="AY376" s="66">
        <v>0.83333333333333093</v>
      </c>
      <c r="AZ376" s="66">
        <v>0.182</v>
      </c>
      <c r="BA376" s="66">
        <f t="shared" si="156"/>
        <v>0.182</v>
      </c>
      <c r="BB376" s="66" t="str">
        <f t="shared" si="157"/>
        <v>x̅</v>
      </c>
      <c r="DA376" s="30"/>
      <c r="DB376" s="26"/>
      <c r="DC376" s="66"/>
      <c r="DD376" s="26">
        <f t="shared" si="162"/>
        <v>-2</v>
      </c>
      <c r="DE376" s="26">
        <f t="shared" ref="DE376:DE381" si="163">DE375</f>
        <v>-0.05</v>
      </c>
      <c r="DF376" s="80" cm="1">
        <f t="array" ref="DF376">_xlfn.IFS(
    $DE$308 = "TWO", IF(SUM($DF$364:DF365) &lt;= 0.5, SUM($DF$364:DF365), 1 - SUM($DF$364:DF365)),
    $DE$306 = "LEFT", SUM($DF$364:DF365),
    $DE$306 = "RIGHT", 1 - SUM($DF$364:DF365)
)</f>
        <v>2.5000000000000001E-2</v>
      </c>
      <c r="DG376" s="81" t="str" cm="1">
        <f t="array" ref="DG376">_xlfn.IFS(
    $DE$306 = "", "",
    AND($DE$308 = "TWO", ROWS($DF$375:DF376) = 1), "⟵ " &amp; TEXT(DF376, "#0.0%"),
    AND($DE$308 = "TWO", DF376 = 50%), TEXT(DF376, "#0.0%"),
    AND($DE$308 = "TWO", DF377 &gt; DF376), "⟵ " &amp; TEXT(DF376, "#0.0%"),
    AND($DE$308 = "TWO", DF377 &lt; DF376), TEXT(DF376, "#0.0%") &amp; " ⟶",
    $DE$306 = "LEFT", "⟵ " &amp; TEXT(DF376, "#0.0%"),
    $DE$306 = "RIGHT", TEXT(DF376, "#0.0%") &amp; " ⟶"
)</f>
        <v>⟵ 2.5%</v>
      </c>
      <c r="DH376" s="30"/>
      <c r="DI376" s="30"/>
      <c r="DJ376" s="30"/>
      <c r="DK376" s="30"/>
      <c r="DL376" s="30"/>
      <c r="DM376" s="30"/>
      <c r="DN376" s="30"/>
      <c r="DO376" s="30"/>
      <c r="DP376" s="30"/>
      <c r="DQ376" s="30"/>
      <c r="DR376" s="38">
        <f t="shared" si="151"/>
        <v>0.62499999999999778</v>
      </c>
      <c r="DS376" s="78">
        <f t="shared" si="147"/>
        <v>0.32359703506294724</v>
      </c>
      <c r="DT376" s="78" t="e" cm="1">
        <f t="array" ref="DT376">_xlfn.IFS(
    FALSE, N("Check if X1 shading is ON"),
    $DT$287&lt;&gt;"x", NA(),
    FALSE, N("Check if case is 'LEFT' and x axis value less than z score"),
    AND($DE$306 = "LEFT", $DR376 &lt; IF($DI$306="", 0, $DI$306)), $DS376,
    FALSE, N("Check if case is 'RIGHT' and x axis value greater than z score"),
    AND($DE$306 = "RIGHT", $DR376 &gt; IF($DI$306="", 0, $DI$306)), $DS376,
    FALSE, N("Check if case is 'TWO' and both directions"),
    AND(
        $DE$306 = "TWO",
        OR($DR376 &lt; -ABS($DI$306), $DR376 &gt; ABS($DI$307))
    ), $DS376,
    FALSE, N("Default case: Return NA()"),
    TRUE, NA()
)</f>
        <v>#N/A</v>
      </c>
      <c r="DU376" s="78" t="e" cm="1">
        <f t="array" ref="DU376">_xlfn.IFS(
    FALSE, N("Check if X1 shading is ON"),
    $DT$287&lt;&gt;"x", NA(),
    FALSE, N("Check if case is 'LEFT' and x axis value less than z score"),
    AND($DE$307 = "LEFT", $DR376 &lt; IF($DI$307="", 0, $DI$307)), $DS376,
    FALSE, N("Check if case is 'RIGHT' and x axis value greater than z score"),
    AND($DE$307 = "RIGHT", $DR376 &gt; IF($DI$307="", 0, $DI$307)), $DS376,
    FALSE, N("Default case: Return NA()"),
    TRUE, NA()
)</f>
        <v>#N/A</v>
      </c>
      <c r="DV376" s="78" t="e" cm="1">
        <f t="array" ref="DV376">_xlfn.IFS(
    FALSE, N("Check if X1 shading is ON"),
    $DV$287&lt;&gt;"x", NA(),
    FALSE, N("Check if case is 'LEFT' and x axis value less than z score"),
    AND($DE$310 = "LEFT", $DR376 &lt; IF($DI$310="", 0, $DI$310)), $DS376,
    FALSE, N("Check if case is 'RIGHT' and x axis value greater than z score"),
    AND($DE$310 = "RIGHT", $DR376 &gt; IF($DI$310="", 0, $DI$310)), $DS376,
    FALSE, N("Check if case is 'TWO' and both directions"),
    AND(
        $DE$310 = "TWO",
        OR($DR376 &lt; -ABS($DI$310), $DR376 &gt; ABS($DI$310))
    ), $DS376,
    FALSE, N("Default case: Return NA()"),
    TRUE, NA()
)</f>
        <v>#N/A</v>
      </c>
      <c r="DW376" s="30"/>
      <c r="DX376" s="66">
        <v>0.66666666666666441</v>
      </c>
      <c r="DY376" s="66">
        <v>0.182</v>
      </c>
      <c r="DZ376" s="66">
        <f t="shared" si="158"/>
        <v>0.182</v>
      </c>
      <c r="EA376" s="66" t="str">
        <f t="shared" si="159"/>
        <v>x̅</v>
      </c>
    </row>
    <row r="377" spans="27:131" ht="16" x14ac:dyDescent="0.2">
      <c r="AA377"/>
      <c r="AB377" s="30"/>
      <c r="AC377" s="26"/>
      <c r="AD377" s="66"/>
      <c r="AE377" s="26">
        <f t="shared" si="160"/>
        <v>0</v>
      </c>
      <c r="AF377" s="26">
        <f t="shared" si="161"/>
        <v>-0.05</v>
      </c>
      <c r="AG377" s="80" cm="1">
        <f t="array" ref="AG377">_xlfn.IFS(
    $AF$307 = "TWO", IF(SUM($AG$363:AG366) &lt;= 0.5, SUM($AG$363:AG366), 1 - SUM($AG$363:AG366)),
    $AF$305 = "LEFT", SUM($AG$363:AG366),
    $AF$305 = "RIGHT", 1 - SUM($AG$363:AG366)
)</f>
        <v>0.5</v>
      </c>
      <c r="AH377" s="81" t="str" cm="1">
        <f t="array" ref="AH377">_xlfn.IFS(
    $AF$305 = "", "",
    AND($AF$307 = "TWO", ROWS($AG$374:AG377) = 1), "⟵ " &amp; TEXT(AG377, "#0.0%"),
    AND($AF$307 = "TWO", AG377 = 50%), TEXT(AG377, "#0.0%"),
    AND($AF$307 = "TWO", AG378 &gt; AG377), "⟵ " &amp; TEXT(AG377, "#0.0%"),
    AND($AF$307 = "TWO", AG378 &lt; AG377), TEXT(AG377, "#0.0%") &amp; " ⟶",
    $AF$305 = "LEFT", "⟵ " &amp; TEXT(AG377, "#0.0%"),
    $AF$305 = "RIGHT", TEXT(AG377, "#0.0%") &amp; " ⟶"
)</f>
        <v>50.0%</v>
      </c>
      <c r="AI377" s="30"/>
      <c r="AJ377" s="30"/>
      <c r="AK377" s="30"/>
      <c r="AL377" s="30"/>
      <c r="AM377" s="30"/>
      <c r="AN377" s="30"/>
      <c r="AO377" s="30"/>
      <c r="AP377" s="30"/>
      <c r="AQ377" s="30"/>
      <c r="AR377" s="30"/>
      <c r="AS377" s="38">
        <f t="shared" si="146"/>
        <v>0.70833333333333104</v>
      </c>
      <c r="AT377" s="78">
        <f t="shared" si="142"/>
        <v>0.30578997782694278</v>
      </c>
      <c r="AU377" s="78" t="e" cm="1">
        <f t="array" ref="AU377">_xlfn.IFS(
    FALSE, N("Check if X1 shading is ON"),
    $AU$286&lt;&gt;"x", NA(),
    FALSE, N("Check if case is 'LEFT' and x axis value less than z score"),
    AND($AF$305 = "LEFT", $AS377 &lt; IF($AJ$305="", 0, $AJ$305)), $AT377,
    FALSE, N("Check if case is 'RIGHT' and x axis value greater than z score"),
    AND($AF$305 = "RIGHT", $AS377 &gt; IF($AJ$305="", 0, $AJ$305)), $AT377,
    FALSE, N("Check if case is 'TWO' and both directions"),
    AND(
        $AF$305 = "TWO",
        OR($AS377 &lt; -ABS($AJ$305), $AS377 &gt; ABS($AJ$306))
    ), $AT377,
    FALSE, N("Default case: Return NA()"),
    TRUE, NA()
)</f>
        <v>#N/A</v>
      </c>
      <c r="AV377" s="78" t="e" cm="1">
        <f t="array" ref="AV377">_xlfn.IFS(
    FALSE, N("Check if X1 shading is ON"),
    $AU$286&lt;&gt;"x", NA(),
    FALSE, N("Check if case is 'LEFT' and x axis value less than z score"),
    AND($AF$306 = "LEFT", $AS377 &lt; IF($AJ$306="", 0, $AJ$306)), $AT377,
    FALSE, N("Check if case is 'RIGHT' and x axis value greater than z score"),
    AND($AF$306 = "RIGHT", $AS377 &gt; IF($AJ$306="", 0, $AJ$306)), $AT377,
    FALSE, N("Default case: Return NA()"),
    TRUE, NA()
)</f>
        <v>#N/A</v>
      </c>
      <c r="AW377" s="78" t="e" cm="1">
        <f t="array" ref="AW377">_xlfn.IFS(
    FALSE, N("Check if X1 shading is ON"),
    $AW$286&lt;&gt;"x", NA(),
    FALSE, N("Check if case is 'LEFT' and x axis value less than z score"),
    AND($AF$309 = "LEFT", $AS377 &lt; IF($AJ$309="", 0, $AJ$309)), $AT377,
    FALSE, N("Check if case is 'RIGHT' and x axis value greater than z score"),
    AND($AF$309 = "RIGHT", $AS377 &gt; IF($AJ$309="", 0, $AJ$309)), $AT377,
    FALSE, N("Check if case is 'TWO' and both directions"),
    AND(
        $AF$309 = "TWO",
        OR($AS377 &lt; -ABS($AJ$309), $AS377 &gt; ABS($AJ$309))
    ), $AT377,
    FALSE, N("Default case: Return NA()"),
    TRUE, NA()
)</f>
        <v>#N/A</v>
      </c>
      <c r="AX377" s="30"/>
      <c r="AY377" s="66">
        <v>1.1666666666666643</v>
      </c>
      <c r="AZ377" s="66">
        <v>0.182</v>
      </c>
      <c r="BA377" s="66">
        <f t="shared" si="156"/>
        <v>0.182</v>
      </c>
      <c r="BB377" s="66" t="str">
        <f t="shared" si="157"/>
        <v>x̅</v>
      </c>
      <c r="DA377" s="30"/>
      <c r="DB377" s="26"/>
      <c r="DC377" s="66"/>
      <c r="DD377" s="26">
        <f t="shared" si="162"/>
        <v>-1</v>
      </c>
      <c r="DE377" s="26">
        <f t="shared" si="163"/>
        <v>-0.05</v>
      </c>
      <c r="DF377" s="80" cm="1">
        <f t="array" ref="DF377">_xlfn.IFS(
    $DE$308 = "TWO", IF(SUM($DF$364:DF366) &lt;= 0.5, SUM($DF$364:DF366), 1 - SUM($DF$364:DF366)),
    $DE$306 = "LEFT", SUM($DF$364:DF366),
    $DE$306 = "RIGHT", 1 - SUM($DF$364:DF366)
)</f>
        <v>0.16</v>
      </c>
      <c r="DG377" s="81" t="str" cm="1">
        <f t="array" ref="DG377">_xlfn.IFS(
    $DE$306 = "", "",
    AND($DE$308 = "TWO", ROWS($DF$375:DF377) = 1), "⟵ " &amp; TEXT(DF377, "#0.0%"),
    AND($DE$308 = "TWO", DF377 = 50%), TEXT(DF377, "#0.0%"),
    AND($DE$308 = "TWO", DF378 &gt; DF377), "⟵ " &amp; TEXT(DF377, "#0.0%"),
    AND($DE$308 = "TWO", DF378 &lt; DF377), TEXT(DF377, "#0.0%") &amp; " ⟶",
    $DE$306 = "LEFT", "⟵ " &amp; TEXT(DF377, "#0.0%"),
    $DE$306 = "RIGHT", TEXT(DF377, "#0.0%") &amp; " ⟶"
)</f>
        <v>⟵ 16.0%</v>
      </c>
      <c r="DH377" s="30"/>
      <c r="DI377" s="30"/>
      <c r="DJ377" s="30"/>
      <c r="DK377" s="30"/>
      <c r="DL377" s="30"/>
      <c r="DM377" s="30"/>
      <c r="DN377" s="30"/>
      <c r="DO377" s="30"/>
      <c r="DP377" s="30"/>
      <c r="DQ377" s="30"/>
      <c r="DR377" s="38">
        <f t="shared" si="151"/>
        <v>0.66666666666666441</v>
      </c>
      <c r="DS377" s="78">
        <f t="shared" si="147"/>
        <v>0.31483745260416807</v>
      </c>
      <c r="DT377" s="78" t="e" cm="1">
        <f t="array" ref="DT377">_xlfn.IFS(
    FALSE, N("Check if X1 shading is ON"),
    $DT$287&lt;&gt;"x", NA(),
    FALSE, N("Check if case is 'LEFT' and x axis value less than z score"),
    AND($DE$306 = "LEFT", $DR377 &lt; IF($DI$306="", 0, $DI$306)), $DS377,
    FALSE, N("Check if case is 'RIGHT' and x axis value greater than z score"),
    AND($DE$306 = "RIGHT", $DR377 &gt; IF($DI$306="", 0, $DI$306)), $DS377,
    FALSE, N("Check if case is 'TWO' and both directions"),
    AND(
        $DE$306 = "TWO",
        OR($DR377 &lt; -ABS($DI$306), $DR377 &gt; ABS($DI$307))
    ), $DS377,
    FALSE, N("Default case: Return NA()"),
    TRUE, NA()
)</f>
        <v>#N/A</v>
      </c>
      <c r="DU377" s="78" t="e" cm="1">
        <f t="array" ref="DU377">_xlfn.IFS(
    FALSE, N("Check if X1 shading is ON"),
    $DT$287&lt;&gt;"x", NA(),
    FALSE, N("Check if case is 'LEFT' and x axis value less than z score"),
    AND($DE$307 = "LEFT", $DR377 &lt; IF($DI$307="", 0, $DI$307)), $DS377,
    FALSE, N("Check if case is 'RIGHT' and x axis value greater than z score"),
    AND($DE$307 = "RIGHT", $DR377 &gt; IF($DI$307="", 0, $DI$307)), $DS377,
    FALSE, N("Default case: Return NA()"),
    TRUE, NA()
)</f>
        <v>#N/A</v>
      </c>
      <c r="DV377" s="78" t="e" cm="1">
        <f t="array" ref="DV377">_xlfn.IFS(
    FALSE, N("Check if X1 shading is ON"),
    $DV$287&lt;&gt;"x", NA(),
    FALSE, N("Check if case is 'LEFT' and x axis value less than z score"),
    AND($DE$310 = "LEFT", $DR377 &lt; IF($DI$310="", 0, $DI$310)), $DS377,
    FALSE, N("Check if case is 'RIGHT' and x axis value greater than z score"),
    AND($DE$310 = "RIGHT", $DR377 &gt; IF($DI$310="", 0, $DI$310)), $DS377,
    FALSE, N("Check if case is 'TWO' and both directions"),
    AND(
        $DE$310 = "TWO",
        OR($DR377 &lt; -ABS($DI$310), $DR377 &gt; ABS($DI$310))
    ), $DS377,
    FALSE, N("Default case: Return NA()"),
    TRUE, NA()
)</f>
        <v>#N/A</v>
      </c>
      <c r="DW377" s="30"/>
      <c r="DX377" s="66">
        <v>0.83333333333333093</v>
      </c>
      <c r="DY377" s="66">
        <v>0.182</v>
      </c>
      <c r="DZ377" s="66">
        <f t="shared" si="158"/>
        <v>0.182</v>
      </c>
      <c r="EA377" s="66" t="str">
        <f t="shared" si="159"/>
        <v>x̅</v>
      </c>
    </row>
    <row r="378" spans="27:131" ht="16" x14ac:dyDescent="0.2">
      <c r="AA378"/>
      <c r="AB378" s="30"/>
      <c r="AC378" s="26"/>
      <c r="AD378" s="66"/>
      <c r="AE378" s="26">
        <f t="shared" si="160"/>
        <v>1</v>
      </c>
      <c r="AF378" s="26">
        <f t="shared" si="161"/>
        <v>-0.05</v>
      </c>
      <c r="AG378" s="80" cm="1">
        <f t="array" ref="AG378">_xlfn.IFS(
    $AF$307 = "TWO", IF(SUM($AG$363:AG367) &lt;= 0.5, SUM($AG$363:AG367), 1 - SUM($AG$363:AG367)),
    $AF$305 = "LEFT", SUM($AG$363:AG367),
    $AF$305 = "RIGHT", 1 - SUM($AG$363:AG367)
)</f>
        <v>0.15999999999999992</v>
      </c>
      <c r="AH378" s="81" t="str" cm="1">
        <f t="array" ref="AH378">_xlfn.IFS(
    $AF$305 = "", "",
    AND($AF$307 = "TWO", ROWS($AG$374:AG378) = 1), "⟵ " &amp; TEXT(AG378, "#0.0%"),
    AND($AF$307 = "TWO", AG378 = 50%), TEXT(AG378, "#0.0%"),
    AND($AF$307 = "TWO", AG379 &gt; AG378), "⟵ " &amp; TEXT(AG378, "#0.0%"),
    AND($AF$307 = "TWO", AG379 &lt; AG378), TEXT(AG378, "#0.0%") &amp; " ⟶",
    $AF$305 = "LEFT", "⟵ " &amp; TEXT(AG378, "#0.0%"),
    $AF$305 = "RIGHT", TEXT(AG378, "#0.0%") &amp; " ⟶"
)</f>
        <v>16.0% ⟶</v>
      </c>
      <c r="AI378" s="30"/>
      <c r="AJ378" s="30"/>
      <c r="AK378" s="30"/>
      <c r="AL378" s="30"/>
      <c r="AM378" s="30"/>
      <c r="AN378" s="30"/>
      <c r="AO378" s="30"/>
      <c r="AP378" s="30"/>
      <c r="AQ378" s="30"/>
      <c r="AR378" s="30"/>
      <c r="AS378" s="38">
        <f t="shared" si="146"/>
        <v>0.74999999999999767</v>
      </c>
      <c r="AT378" s="78">
        <f t="shared" si="142"/>
        <v>0.29649644192968677</v>
      </c>
      <c r="AU378" s="78" t="e" cm="1">
        <f t="array" ref="AU378">_xlfn.IFS(
    FALSE, N("Check if X1 shading is ON"),
    $AU$286&lt;&gt;"x", NA(),
    FALSE, N("Check if case is 'LEFT' and x axis value less than z score"),
    AND($AF$305 = "LEFT", $AS378 &lt; IF($AJ$305="", 0, $AJ$305)), $AT378,
    FALSE, N("Check if case is 'RIGHT' and x axis value greater than z score"),
    AND($AF$305 = "RIGHT", $AS378 &gt; IF($AJ$305="", 0, $AJ$305)), $AT378,
    FALSE, N("Check if case is 'TWO' and both directions"),
    AND(
        $AF$305 = "TWO",
        OR($AS378 &lt; -ABS($AJ$305), $AS378 &gt; ABS($AJ$306))
    ), $AT378,
    FALSE, N("Default case: Return NA()"),
    TRUE, NA()
)</f>
        <v>#N/A</v>
      </c>
      <c r="AV378" s="78" t="e" cm="1">
        <f t="array" ref="AV378">_xlfn.IFS(
    FALSE, N("Check if X1 shading is ON"),
    $AU$286&lt;&gt;"x", NA(),
    FALSE, N("Check if case is 'LEFT' and x axis value less than z score"),
    AND($AF$306 = "LEFT", $AS378 &lt; IF($AJ$306="", 0, $AJ$306)), $AT378,
    FALSE, N("Check if case is 'RIGHT' and x axis value greater than z score"),
    AND($AF$306 = "RIGHT", $AS378 &gt; IF($AJ$306="", 0, $AJ$306)), $AT378,
    FALSE, N("Default case: Return NA()"),
    TRUE, NA()
)</f>
        <v>#N/A</v>
      </c>
      <c r="AW378" s="78" t="e" cm="1">
        <f t="array" ref="AW378">_xlfn.IFS(
    FALSE, N("Check if X1 shading is ON"),
    $AW$286&lt;&gt;"x", NA(),
    FALSE, N("Check if case is 'LEFT' and x axis value less than z score"),
    AND($AF$309 = "LEFT", $AS378 &lt; IF($AJ$309="", 0, $AJ$309)), $AT378,
    FALSE, N("Check if case is 'RIGHT' and x axis value greater than z score"),
    AND($AF$309 = "RIGHT", $AS378 &gt; IF($AJ$309="", 0, $AJ$309)), $AT378,
    FALSE, N("Check if case is 'TWO' and both directions"),
    AND(
        $AF$309 = "TWO",
        OR($AS378 &lt; -ABS($AJ$309), $AS378 &gt; ABS($AJ$309))
    ), $AT378,
    FALSE, N("Default case: Return NA()"),
    TRUE, NA()
)</f>
        <v>#N/A</v>
      </c>
      <c r="AX378" s="30"/>
      <c r="AY378" s="66">
        <v>-0.83333333333333526</v>
      </c>
      <c r="AZ378" s="66">
        <v>0.20599999999999999</v>
      </c>
      <c r="BA378" s="66">
        <f t="shared" si="156"/>
        <v>0.20599999999999999</v>
      </c>
      <c r="BB378" s="66" t="str">
        <f t="shared" si="157"/>
        <v>x̅</v>
      </c>
      <c r="DA378" s="30"/>
      <c r="DB378" s="26"/>
      <c r="DC378" s="66"/>
      <c r="DD378" s="26">
        <f t="shared" si="162"/>
        <v>0</v>
      </c>
      <c r="DE378" s="26">
        <f t="shared" si="163"/>
        <v>-0.05</v>
      </c>
      <c r="DF378" s="80" cm="1">
        <f t="array" ref="DF378">_xlfn.IFS(
    $DE$308 = "TWO", IF(SUM($DF$364:DF367) &lt;= 0.5, SUM($DF$364:DF367), 1 - SUM($DF$364:DF367)),
    $DE$306 = "LEFT", SUM($DF$364:DF367),
    $DE$306 = "RIGHT", 1 - SUM($DF$364:DF367)
)</f>
        <v>0.5</v>
      </c>
      <c r="DG378" s="81" t="str" cm="1">
        <f t="array" ref="DG378">_xlfn.IFS(
    $DE$306 = "", "",
    AND($DE$308 = "TWO", ROWS($DF$375:DF378) = 1), "⟵ " &amp; TEXT(DF378, "#0.0%"),
    AND($DE$308 = "TWO", DF378 = 50%), TEXT(DF378, "#0.0%"),
    AND($DE$308 = "TWO", DF379 &gt; DF378), "⟵ " &amp; TEXT(DF378, "#0.0%"),
    AND($DE$308 = "TWO", DF379 &lt; DF378), TEXT(DF378, "#0.0%") &amp; " ⟶",
    $DE$306 = "LEFT", "⟵ " &amp; TEXT(DF378, "#0.0%"),
    $DE$306 = "RIGHT", TEXT(DF378, "#0.0%") &amp; " ⟶"
)</f>
        <v>50.0%</v>
      </c>
      <c r="DH378" s="30"/>
      <c r="DI378" s="30"/>
      <c r="DJ378" s="30"/>
      <c r="DK378" s="30"/>
      <c r="DL378" s="30"/>
      <c r="DM378" s="30"/>
      <c r="DN378" s="30"/>
      <c r="DO378" s="30"/>
      <c r="DP378" s="30"/>
      <c r="DQ378" s="30"/>
      <c r="DR378" s="38">
        <f t="shared" si="151"/>
        <v>0.70833333333333104</v>
      </c>
      <c r="DS378" s="78">
        <f t="shared" si="147"/>
        <v>0.30578997782694278</v>
      </c>
      <c r="DT378" s="78" t="e" cm="1">
        <f t="array" ref="DT378">_xlfn.IFS(
    FALSE, N("Check if X1 shading is ON"),
    $DT$287&lt;&gt;"x", NA(),
    FALSE, N("Check if case is 'LEFT' and x axis value less than z score"),
    AND($DE$306 = "LEFT", $DR378 &lt; IF($DI$306="", 0, $DI$306)), $DS378,
    FALSE, N("Check if case is 'RIGHT' and x axis value greater than z score"),
    AND($DE$306 = "RIGHT", $DR378 &gt; IF($DI$306="", 0, $DI$306)), $DS378,
    FALSE, N("Check if case is 'TWO' and both directions"),
    AND(
        $DE$306 = "TWO",
        OR($DR378 &lt; -ABS($DI$306), $DR378 &gt; ABS($DI$307))
    ), $DS378,
    FALSE, N("Default case: Return NA()"),
    TRUE, NA()
)</f>
        <v>#N/A</v>
      </c>
      <c r="DU378" s="78" t="e" cm="1">
        <f t="array" ref="DU378">_xlfn.IFS(
    FALSE, N("Check if X1 shading is ON"),
    $DT$287&lt;&gt;"x", NA(),
    FALSE, N("Check if case is 'LEFT' and x axis value less than z score"),
    AND($DE$307 = "LEFT", $DR378 &lt; IF($DI$307="", 0, $DI$307)), $DS378,
    FALSE, N("Check if case is 'RIGHT' and x axis value greater than z score"),
    AND($DE$307 = "RIGHT", $DR378 &gt; IF($DI$307="", 0, $DI$307)), $DS378,
    FALSE, N("Default case: Return NA()"),
    TRUE, NA()
)</f>
        <v>#N/A</v>
      </c>
      <c r="DV378" s="78" t="e" cm="1">
        <f t="array" ref="DV378">_xlfn.IFS(
    FALSE, N("Check if X1 shading is ON"),
    $DV$287&lt;&gt;"x", NA(),
    FALSE, N("Check if case is 'LEFT' and x axis value less than z score"),
    AND($DE$310 = "LEFT", $DR378 &lt; IF($DI$310="", 0, $DI$310)), $DS378,
    FALSE, N("Check if case is 'RIGHT' and x axis value greater than z score"),
    AND($DE$310 = "RIGHT", $DR378 &gt; IF($DI$310="", 0, $DI$310)), $DS378,
    FALSE, N("Check if case is 'TWO' and both directions"),
    AND(
        $DE$310 = "TWO",
        OR($DR378 &lt; -ABS($DI$310), $DR378 &gt; ABS($DI$310))
    ), $DS378,
    FALSE, N("Default case: Return NA()"),
    TRUE, NA()
)</f>
        <v>#N/A</v>
      </c>
      <c r="DW378" s="30"/>
      <c r="DX378" s="66">
        <v>1.1666666666666643</v>
      </c>
      <c r="DY378" s="66">
        <v>0.182</v>
      </c>
      <c r="DZ378" s="66">
        <f t="shared" si="158"/>
        <v>0.182</v>
      </c>
      <c r="EA378" s="66" t="str">
        <f t="shared" si="159"/>
        <v>x̅</v>
      </c>
    </row>
    <row r="379" spans="27:131" ht="16" x14ac:dyDescent="0.2">
      <c r="AA379"/>
      <c r="AB379" s="30"/>
      <c r="AC379" s="26"/>
      <c r="AD379" s="66"/>
      <c r="AE379" s="26">
        <f t="shared" si="160"/>
        <v>2</v>
      </c>
      <c r="AF379" s="26">
        <f t="shared" si="161"/>
        <v>-0.05</v>
      </c>
      <c r="AG379" s="80" cm="1">
        <f t="array" ref="AG379">_xlfn.IFS(
    $AF$307 = "TWO", IF(SUM($AG$363:AG368) &lt;= 0.5, SUM($AG$363:AG368), 1 - SUM($AG$363:AG368)),
    $AF$305 = "LEFT", SUM($AG$363:AG368),
    $AF$305 = "RIGHT", 1 - SUM($AG$363:AG368)
)</f>
        <v>2.4999999999999911E-2</v>
      </c>
      <c r="AH379" s="81" t="str" cm="1">
        <f t="array" ref="AH379">_xlfn.IFS(
    $AF$305 = "", "",
    AND($AF$307 = "TWO", ROWS($AG$374:AG379) = 1), "⟵ " &amp; TEXT(AG379, "#0.0%"),
    AND($AF$307 = "TWO", AG379 = 50%), TEXT(AG379, "#0.0%"),
    AND($AF$307 = "TWO", AG380 &gt; AG379), "⟵ " &amp; TEXT(AG379, "#0.0%"),
    AND($AF$307 = "TWO", AG380 &lt; AG379), TEXT(AG379, "#0.0%") &amp; " ⟶",
    $AF$305 = "LEFT", "⟵ " &amp; TEXT(AG379, "#0.0%"),
    $AF$305 = "RIGHT", TEXT(AG379, "#0.0%") &amp; " ⟶"
)</f>
        <v>2.5% ⟶</v>
      </c>
      <c r="AI379" s="30"/>
      <c r="AJ379" s="30"/>
      <c r="AK379" s="30"/>
      <c r="AL379" s="30"/>
      <c r="AM379" s="30"/>
      <c r="AN379" s="30"/>
      <c r="AO379" s="30"/>
      <c r="AP379" s="30"/>
      <c r="AQ379" s="30"/>
      <c r="AR379" s="30"/>
      <c r="AS379" s="38">
        <f t="shared" si="146"/>
        <v>0.7916666666666643</v>
      </c>
      <c r="AT379" s="78">
        <f t="shared" si="142"/>
        <v>0.28699856112266237</v>
      </c>
      <c r="AU379" s="78" t="e" cm="1">
        <f t="array" ref="AU379">_xlfn.IFS(
    FALSE, N("Check if X1 shading is ON"),
    $AU$286&lt;&gt;"x", NA(),
    FALSE, N("Check if case is 'LEFT' and x axis value less than z score"),
    AND($AF$305 = "LEFT", $AS379 &lt; IF($AJ$305="", 0, $AJ$305)), $AT379,
    FALSE, N("Check if case is 'RIGHT' and x axis value greater than z score"),
    AND($AF$305 = "RIGHT", $AS379 &gt; IF($AJ$305="", 0, $AJ$305)), $AT379,
    FALSE, N("Check if case is 'TWO' and both directions"),
    AND(
        $AF$305 = "TWO",
        OR($AS379 &lt; -ABS($AJ$305), $AS379 &gt; ABS($AJ$306))
    ), $AT379,
    FALSE, N("Default case: Return NA()"),
    TRUE, NA()
)</f>
        <v>#N/A</v>
      </c>
      <c r="AV379" s="78" t="e" cm="1">
        <f t="array" ref="AV379">_xlfn.IFS(
    FALSE, N("Check if X1 shading is ON"),
    $AU$286&lt;&gt;"x", NA(),
    FALSE, N("Check if case is 'LEFT' and x axis value less than z score"),
    AND($AF$306 = "LEFT", $AS379 &lt; IF($AJ$306="", 0, $AJ$306)), $AT379,
    FALSE, N("Check if case is 'RIGHT' and x axis value greater than z score"),
    AND($AF$306 = "RIGHT", $AS379 &gt; IF($AJ$306="", 0, $AJ$306)), $AT379,
    FALSE, N("Default case: Return NA()"),
    TRUE, NA()
)</f>
        <v>#N/A</v>
      </c>
      <c r="AW379" s="78" t="e" cm="1">
        <f t="array" ref="AW379">_xlfn.IFS(
    FALSE, N("Check if X1 shading is ON"),
    $AW$286&lt;&gt;"x", NA(),
    FALSE, N("Check if case is 'LEFT' and x axis value less than z score"),
    AND($AF$309 = "LEFT", $AS379 &lt; IF($AJ$309="", 0, $AJ$309)), $AT379,
    FALSE, N("Check if case is 'RIGHT' and x axis value greater than z score"),
    AND($AF$309 = "RIGHT", $AS379 &gt; IF($AJ$309="", 0, $AJ$309)), $AT379,
    FALSE, N("Check if case is 'TWO' and both directions"),
    AND(
        $AF$309 = "TWO",
        OR($AS379 &lt; -ABS($AJ$309), $AS379 &gt; ABS($AJ$309))
    ), $AT379,
    FALSE, N("Default case: Return NA()"),
    TRUE, NA()
)</f>
        <v>#N/A</v>
      </c>
      <c r="AX379" s="30"/>
      <c r="AY379" s="66">
        <v>-0.66666666666666874</v>
      </c>
      <c r="AZ379" s="66">
        <v>0.20599999999999999</v>
      </c>
      <c r="BA379" s="66">
        <f t="shared" si="156"/>
        <v>0.20599999999999999</v>
      </c>
      <c r="BB379" s="66" t="str">
        <f t="shared" si="157"/>
        <v>x̅</v>
      </c>
      <c r="DA379" s="30"/>
      <c r="DB379" s="26"/>
      <c r="DC379" s="66"/>
      <c r="DD379" s="26">
        <f t="shared" si="162"/>
        <v>1</v>
      </c>
      <c r="DE379" s="26">
        <f t="shared" si="163"/>
        <v>-0.05</v>
      </c>
      <c r="DF379" s="80" cm="1">
        <f t="array" ref="DF379">_xlfn.IFS(
    $DE$308 = "TWO", IF(SUM($DF$364:DF368) &lt;= 0.5, SUM($DF$364:DF368), 1 - SUM($DF$364:DF368)),
    $DE$306 = "LEFT", SUM($DF$364:DF368),
    $DE$306 = "RIGHT", 1 - SUM($DF$364:DF368)
)</f>
        <v>0.15999999999999992</v>
      </c>
      <c r="DG379" s="81" t="str" cm="1">
        <f t="array" ref="DG379">_xlfn.IFS(
    $DE$306 = "", "",
    AND($DE$308 = "TWO", ROWS($DF$375:DF379) = 1), "⟵ " &amp; TEXT(DF379, "#0.0%"),
    AND($DE$308 = "TWO", DF379 = 50%), TEXT(DF379, "#0.0%"),
    AND($DE$308 = "TWO", DF380 &gt; DF379), "⟵ " &amp; TEXT(DF379, "#0.0%"),
    AND($DE$308 = "TWO", DF380 &lt; DF379), TEXT(DF379, "#0.0%") &amp; " ⟶",
    $DE$306 = "LEFT", "⟵ " &amp; TEXT(DF379, "#0.0%"),
    $DE$306 = "RIGHT", TEXT(DF379, "#0.0%") &amp; " ⟶"
)</f>
        <v>16.0% ⟶</v>
      </c>
      <c r="DH379" s="30"/>
      <c r="DI379" s="30"/>
      <c r="DJ379" s="30"/>
      <c r="DK379" s="30"/>
      <c r="DL379" s="30"/>
      <c r="DM379" s="30"/>
      <c r="DN379" s="30"/>
      <c r="DO379" s="30"/>
      <c r="DP379" s="30"/>
      <c r="DQ379" s="30"/>
      <c r="DR379" s="38">
        <f t="shared" si="151"/>
        <v>0.74999999999999767</v>
      </c>
      <c r="DS379" s="78">
        <f t="shared" si="147"/>
        <v>0.29649644192968677</v>
      </c>
      <c r="DT379" s="78" t="e" cm="1">
        <f t="array" ref="DT379">_xlfn.IFS(
    FALSE, N("Check if X1 shading is ON"),
    $DT$287&lt;&gt;"x", NA(),
    FALSE, N("Check if case is 'LEFT' and x axis value less than z score"),
    AND($DE$306 = "LEFT", $DR379 &lt; IF($DI$306="", 0, $DI$306)), $DS379,
    FALSE, N("Check if case is 'RIGHT' and x axis value greater than z score"),
    AND($DE$306 = "RIGHT", $DR379 &gt; IF($DI$306="", 0, $DI$306)), $DS379,
    FALSE, N("Check if case is 'TWO' and both directions"),
    AND(
        $DE$306 = "TWO",
        OR($DR379 &lt; -ABS($DI$306), $DR379 &gt; ABS($DI$307))
    ), $DS379,
    FALSE, N("Default case: Return NA()"),
    TRUE, NA()
)</f>
        <v>#N/A</v>
      </c>
      <c r="DU379" s="78" t="e" cm="1">
        <f t="array" ref="DU379">_xlfn.IFS(
    FALSE, N("Check if X1 shading is ON"),
    $DT$287&lt;&gt;"x", NA(),
    FALSE, N("Check if case is 'LEFT' and x axis value less than z score"),
    AND($DE$307 = "LEFT", $DR379 &lt; IF($DI$307="", 0, $DI$307)), $DS379,
    FALSE, N("Check if case is 'RIGHT' and x axis value greater than z score"),
    AND($DE$307 = "RIGHT", $DR379 &gt; IF($DI$307="", 0, $DI$307)), $DS379,
    FALSE, N("Default case: Return NA()"),
    TRUE, NA()
)</f>
        <v>#N/A</v>
      </c>
      <c r="DV379" s="78" t="e" cm="1">
        <f t="array" ref="DV379">_xlfn.IFS(
    FALSE, N("Check if X1 shading is ON"),
    $DV$287&lt;&gt;"x", NA(),
    FALSE, N("Check if case is 'LEFT' and x axis value less than z score"),
    AND($DE$310 = "LEFT", $DR379 &lt; IF($DI$310="", 0, $DI$310)), $DS379,
    FALSE, N("Check if case is 'RIGHT' and x axis value greater than z score"),
    AND($DE$310 = "RIGHT", $DR379 &gt; IF($DI$310="", 0, $DI$310)), $DS379,
    FALSE, N("Check if case is 'TWO' and both directions"),
    AND(
        $DE$310 = "TWO",
        OR($DR379 &lt; -ABS($DI$310), $DR379 &gt; ABS($DI$310))
    ), $DS379,
    FALSE, N("Default case: Return NA()"),
    TRUE, NA()
)</f>
        <v>#N/A</v>
      </c>
      <c r="DW379" s="30"/>
      <c r="DX379" s="66">
        <v>-0.83333333333333526</v>
      </c>
      <c r="DY379" s="66">
        <v>0.20599999999999999</v>
      </c>
      <c r="DZ379" s="66">
        <f t="shared" si="158"/>
        <v>0.20599999999999999</v>
      </c>
      <c r="EA379" s="66" t="str">
        <f t="shared" si="159"/>
        <v>x̅</v>
      </c>
    </row>
    <row r="380" spans="27:131" ht="16" x14ac:dyDescent="0.2">
      <c r="AA380"/>
      <c r="AB380" s="30"/>
      <c r="AC380" s="26"/>
      <c r="AD380" s="66"/>
      <c r="AE380" s="26">
        <f t="shared" si="160"/>
        <v>3</v>
      </c>
      <c r="AF380" s="26">
        <f t="shared" si="161"/>
        <v>-0.05</v>
      </c>
      <c r="AG380" s="80" cm="1">
        <f t="array" ref="AG380">_xlfn.IFS(
    $AF$307 = "TWO", IF(SUM($AG$363:AG369) &lt;= 0.5, SUM($AG$363:AG369), 1 - SUM($AG$363:AG369)),
    $AF$305 = "LEFT", SUM($AG$363:AG369),
    $AF$305 = "RIGHT", 1 - SUM($AG$363:AG369)
)</f>
        <v>4.9999999999998934E-3</v>
      </c>
      <c r="AH380" s="81" t="str" cm="1">
        <f t="array" ref="AH380">_xlfn.IFS(
    $AF$305 = "", "",
    AND($AF$307 = "TWO", ROWS($AG$374:AG380) = 1), "⟵ " &amp; TEXT(AG380, "#0.0%"),
    AND($AF$307 = "TWO", AG380 = 50%), TEXT(AG380, "#0.0%"),
    AND($AF$307 = "TWO", AG381 &gt; AG380), "⟵ " &amp; TEXT(AG380, "#0.0%"),
    AND($AF$307 = "TWO", AG381 &lt; AG380), TEXT(AG380, "#0.0%") &amp; " ⟶",
    $AF$305 = "LEFT", "⟵ " &amp; TEXT(AG380, "#0.0%"),
    $AF$305 = "RIGHT", TEXT(AG380, "#0.0%") &amp; " ⟶"
)</f>
        <v>0.5% ⟶</v>
      </c>
      <c r="AI380" s="30"/>
      <c r="AJ380" s="30"/>
      <c r="AK380" s="30"/>
      <c r="AL380" s="30"/>
      <c r="AM380" s="30"/>
      <c r="AN380" s="30"/>
      <c r="AO380" s="30"/>
      <c r="AP380" s="30"/>
      <c r="AQ380" s="30"/>
      <c r="AR380" s="30"/>
      <c r="AS380" s="38">
        <f t="shared" si="146"/>
        <v>0.83333333333333093</v>
      </c>
      <c r="AT380" s="78">
        <f t="shared" si="142"/>
        <v>0.27733762405258672</v>
      </c>
      <c r="AU380" s="78" t="e" cm="1">
        <f t="array" ref="AU380">_xlfn.IFS(
    FALSE, N("Check if X1 shading is ON"),
    $AU$286&lt;&gt;"x", NA(),
    FALSE, N("Check if case is 'LEFT' and x axis value less than z score"),
    AND($AF$305 = "LEFT", $AS380 &lt; IF($AJ$305="", 0, $AJ$305)), $AT380,
    FALSE, N("Check if case is 'RIGHT' and x axis value greater than z score"),
    AND($AF$305 = "RIGHT", $AS380 &gt; IF($AJ$305="", 0, $AJ$305)), $AT380,
    FALSE, N("Check if case is 'TWO' and both directions"),
    AND(
        $AF$305 = "TWO",
        OR($AS380 &lt; -ABS($AJ$305), $AS380 &gt; ABS($AJ$306))
    ), $AT380,
    FALSE, N("Default case: Return NA()"),
    TRUE, NA()
)</f>
        <v>#N/A</v>
      </c>
      <c r="AV380" s="78" t="e" cm="1">
        <f t="array" ref="AV380">_xlfn.IFS(
    FALSE, N("Check if X1 shading is ON"),
    $AU$286&lt;&gt;"x", NA(),
    FALSE, N("Check if case is 'LEFT' and x axis value less than z score"),
    AND($AF$306 = "LEFT", $AS380 &lt; IF($AJ$306="", 0, $AJ$306)), $AT380,
    FALSE, N("Check if case is 'RIGHT' and x axis value greater than z score"),
    AND($AF$306 = "RIGHT", $AS380 &gt; IF($AJ$306="", 0, $AJ$306)), $AT380,
    FALSE, N("Default case: Return NA()"),
    TRUE, NA()
)</f>
        <v>#N/A</v>
      </c>
      <c r="AW380" s="78" t="e" cm="1">
        <f t="array" ref="AW380">_xlfn.IFS(
    FALSE, N("Check if X1 shading is ON"),
    $AW$286&lt;&gt;"x", NA(),
    FALSE, N("Check if case is 'LEFT' and x axis value less than z score"),
    AND($AF$309 = "LEFT", $AS380 &lt; IF($AJ$309="", 0, $AJ$309)), $AT380,
    FALSE, N("Check if case is 'RIGHT' and x axis value greater than z score"),
    AND($AF$309 = "RIGHT", $AS380 &gt; IF($AJ$309="", 0, $AJ$309)), $AT380,
    FALSE, N("Check if case is 'TWO' and both directions"),
    AND(
        $AF$309 = "TWO",
        OR($AS380 &lt; -ABS($AJ$309), $AS380 &gt; ABS($AJ$309))
    ), $AT380,
    FALSE, N("Default case: Return NA()"),
    TRUE, NA()
)</f>
        <v>#N/A</v>
      </c>
      <c r="AX380" s="30"/>
      <c r="AY380" s="66">
        <v>-0.50000000000000222</v>
      </c>
      <c r="AZ380" s="66">
        <v>0.20599999999999999</v>
      </c>
      <c r="BA380" s="66">
        <f t="shared" si="156"/>
        <v>0.20599999999999999</v>
      </c>
      <c r="BB380" s="66" t="str">
        <f t="shared" si="157"/>
        <v>x̅</v>
      </c>
      <c r="DA380" s="30"/>
      <c r="DB380" s="26"/>
      <c r="DC380" s="66"/>
      <c r="DD380" s="26">
        <f t="shared" si="162"/>
        <v>2</v>
      </c>
      <c r="DE380" s="26">
        <f t="shared" si="163"/>
        <v>-0.05</v>
      </c>
      <c r="DF380" s="80" cm="1">
        <f t="array" ref="DF380">_xlfn.IFS(
    $DE$308 = "TWO", IF(SUM($DF$364:DF369) &lt;= 0.5, SUM($DF$364:DF369), 1 - SUM($DF$364:DF369)),
    $DE$306 = "LEFT", SUM($DF$364:DF369),
    $DE$306 = "RIGHT", 1 - SUM($DF$364:DF369)
)</f>
        <v>2.4999999999999911E-2</v>
      </c>
      <c r="DG380" s="81" t="str" cm="1">
        <f t="array" ref="DG380">_xlfn.IFS(
    $DE$306 = "", "",
    AND($DE$308 = "TWO", ROWS($DF$375:DF380) = 1), "⟵ " &amp; TEXT(DF380, "#0.0%"),
    AND($DE$308 = "TWO", DF380 = 50%), TEXT(DF380, "#0.0%"),
    AND($DE$308 = "TWO", DF381 &gt; DF380), "⟵ " &amp; TEXT(DF380, "#0.0%"),
    AND($DE$308 = "TWO", DF381 &lt; DF380), TEXT(DF380, "#0.0%") &amp; " ⟶",
    $DE$306 = "LEFT", "⟵ " &amp; TEXT(DF380, "#0.0%"),
    $DE$306 = "RIGHT", TEXT(DF380, "#0.0%") &amp; " ⟶"
)</f>
        <v>2.5% ⟶</v>
      </c>
      <c r="DH380" s="30"/>
      <c r="DI380" s="30"/>
      <c r="DJ380" s="30"/>
      <c r="DK380" s="30"/>
      <c r="DL380" s="30"/>
      <c r="DM380" s="30"/>
      <c r="DN380" s="30"/>
      <c r="DO380" s="30"/>
      <c r="DP380" s="30"/>
      <c r="DQ380" s="30"/>
      <c r="DR380" s="38">
        <f t="shared" si="151"/>
        <v>0.7916666666666643</v>
      </c>
      <c r="DS380" s="78">
        <f t="shared" si="147"/>
        <v>0.28699856112266237</v>
      </c>
      <c r="DT380" s="78" t="e" cm="1">
        <f t="array" ref="DT380">_xlfn.IFS(
    FALSE, N("Check if X1 shading is ON"),
    $DT$287&lt;&gt;"x", NA(),
    FALSE, N("Check if case is 'LEFT' and x axis value less than z score"),
    AND($DE$306 = "LEFT", $DR380 &lt; IF($DI$306="", 0, $DI$306)), $DS380,
    FALSE, N("Check if case is 'RIGHT' and x axis value greater than z score"),
    AND($DE$306 = "RIGHT", $DR380 &gt; IF($DI$306="", 0, $DI$306)), $DS380,
    FALSE, N("Check if case is 'TWO' and both directions"),
    AND(
        $DE$306 = "TWO",
        OR($DR380 &lt; -ABS($DI$306), $DR380 &gt; ABS($DI$307))
    ), $DS380,
    FALSE, N("Default case: Return NA()"),
    TRUE, NA()
)</f>
        <v>#N/A</v>
      </c>
      <c r="DU380" s="78" t="e" cm="1">
        <f t="array" ref="DU380">_xlfn.IFS(
    FALSE, N("Check if X1 shading is ON"),
    $DT$287&lt;&gt;"x", NA(),
    FALSE, N("Check if case is 'LEFT' and x axis value less than z score"),
    AND($DE$307 = "LEFT", $DR380 &lt; IF($DI$307="", 0, $DI$307)), $DS380,
    FALSE, N("Check if case is 'RIGHT' and x axis value greater than z score"),
    AND($DE$307 = "RIGHT", $DR380 &gt; IF($DI$307="", 0, $DI$307)), $DS380,
    FALSE, N("Default case: Return NA()"),
    TRUE, NA()
)</f>
        <v>#N/A</v>
      </c>
      <c r="DV380" s="78" t="e" cm="1">
        <f t="array" ref="DV380">_xlfn.IFS(
    FALSE, N("Check if X1 shading is ON"),
    $DV$287&lt;&gt;"x", NA(),
    FALSE, N("Check if case is 'LEFT' and x axis value less than z score"),
    AND($DE$310 = "LEFT", $DR380 &lt; IF($DI$310="", 0, $DI$310)), $DS380,
    FALSE, N("Check if case is 'RIGHT' and x axis value greater than z score"),
    AND($DE$310 = "RIGHT", $DR380 &gt; IF($DI$310="", 0, $DI$310)), $DS380,
    FALSE, N("Check if case is 'TWO' and both directions"),
    AND(
        $DE$310 = "TWO",
        OR($DR380 &lt; -ABS($DI$310), $DR380 &gt; ABS($DI$310))
    ), $DS380,
    FALSE, N("Default case: Return NA()"),
    TRUE, NA()
)</f>
        <v>#N/A</v>
      </c>
      <c r="DW380" s="30"/>
      <c r="DX380" s="66">
        <v>-0.66666666666666874</v>
      </c>
      <c r="DY380" s="66">
        <v>0.20599999999999999</v>
      </c>
      <c r="DZ380" s="66">
        <f t="shared" si="158"/>
        <v>0.20599999999999999</v>
      </c>
      <c r="EA380" s="66" t="str">
        <f t="shared" si="159"/>
        <v>x̅</v>
      </c>
    </row>
    <row r="381" spans="27:131" ht="16" x14ac:dyDescent="0.2">
      <c r="AA381"/>
      <c r="AB381" s="30"/>
      <c r="AC381" s="26"/>
      <c r="AD381" s="66"/>
      <c r="AE381" s="66"/>
      <c r="AF381" s="26"/>
      <c r="AG381" s="26"/>
      <c r="AH381" s="26"/>
      <c r="AI381" s="30"/>
      <c r="AJ381" s="30"/>
      <c r="AK381" s="30"/>
      <c r="AL381" s="30"/>
      <c r="AM381" s="30"/>
      <c r="AN381" s="30"/>
      <c r="AO381" s="30"/>
      <c r="AP381" s="30"/>
      <c r="AQ381" s="30"/>
      <c r="AR381" s="30"/>
      <c r="AS381" s="38">
        <f t="shared" si="146"/>
        <v>0.87499999999999756</v>
      </c>
      <c r="AT381" s="78">
        <f t="shared" si="142"/>
        <v>0.26755419632366934</v>
      </c>
      <c r="AU381" s="78" t="e" cm="1">
        <f t="array" ref="AU381">_xlfn.IFS(
    FALSE, N("Check if X1 shading is ON"),
    $AU$286&lt;&gt;"x", NA(),
    FALSE, N("Check if case is 'LEFT' and x axis value less than z score"),
    AND($AF$305 = "LEFT", $AS381 &lt; IF($AJ$305="", 0, $AJ$305)), $AT381,
    FALSE, N("Check if case is 'RIGHT' and x axis value greater than z score"),
    AND($AF$305 = "RIGHT", $AS381 &gt; IF($AJ$305="", 0, $AJ$305)), $AT381,
    FALSE, N("Check if case is 'TWO' and both directions"),
    AND(
        $AF$305 = "TWO",
        OR($AS381 &lt; -ABS($AJ$305), $AS381 &gt; ABS($AJ$306))
    ), $AT381,
    FALSE, N("Default case: Return NA()"),
    TRUE, NA()
)</f>
        <v>#N/A</v>
      </c>
      <c r="AV381" s="78" t="e" cm="1">
        <f t="array" ref="AV381">_xlfn.IFS(
    FALSE, N("Check if X1 shading is ON"),
    $AU$286&lt;&gt;"x", NA(),
    FALSE, N("Check if case is 'LEFT' and x axis value less than z score"),
    AND($AF$306 = "LEFT", $AS381 &lt; IF($AJ$306="", 0, $AJ$306)), $AT381,
    FALSE, N("Check if case is 'RIGHT' and x axis value greater than z score"),
    AND($AF$306 = "RIGHT", $AS381 &gt; IF($AJ$306="", 0, $AJ$306)), $AT381,
    FALSE, N("Default case: Return NA()"),
    TRUE, NA()
)</f>
        <v>#N/A</v>
      </c>
      <c r="AW381" s="78" t="e" cm="1">
        <f t="array" ref="AW381">_xlfn.IFS(
    FALSE, N("Check if X1 shading is ON"),
    $AW$286&lt;&gt;"x", NA(),
    FALSE, N("Check if case is 'LEFT' and x axis value less than z score"),
    AND($AF$309 = "LEFT", $AS381 &lt; IF($AJ$309="", 0, $AJ$309)), $AT381,
    FALSE, N("Check if case is 'RIGHT' and x axis value greater than z score"),
    AND($AF$309 = "RIGHT", $AS381 &gt; IF($AJ$309="", 0, $AJ$309)), $AT381,
    FALSE, N("Check if case is 'TWO' and both directions"),
    AND(
        $AF$309 = "TWO",
        OR($AS381 &lt; -ABS($AJ$309), $AS381 &gt; ABS($AJ$309))
    ), $AT381,
    FALSE, N("Default case: Return NA()"),
    TRUE, NA()
)</f>
        <v>#N/A</v>
      </c>
      <c r="AX381" s="30"/>
      <c r="AY381" s="66">
        <v>-0.33333333333333548</v>
      </c>
      <c r="AZ381" s="66">
        <v>0.20599999999999999</v>
      </c>
      <c r="BA381" s="66">
        <f t="shared" si="156"/>
        <v>0.20599999999999999</v>
      </c>
      <c r="BB381" s="66" t="str">
        <f t="shared" si="157"/>
        <v>x̅</v>
      </c>
      <c r="DA381" s="30"/>
      <c r="DB381" s="26"/>
      <c r="DC381" s="66"/>
      <c r="DD381" s="26">
        <f t="shared" si="162"/>
        <v>3</v>
      </c>
      <c r="DE381" s="26">
        <f t="shared" si="163"/>
        <v>-0.05</v>
      </c>
      <c r="DF381" s="80" cm="1">
        <f t="array" ref="DF381">_xlfn.IFS(
    $DE$308 = "TWO", IF(SUM($DF$364:DF370) &lt;= 0.5, SUM($DF$364:DF370), 1 - SUM($DF$364:DF370)),
    $DE$306 = "LEFT", SUM($DF$364:DF370),
    $DE$306 = "RIGHT", 1 - SUM($DF$364:DF370)
)</f>
        <v>4.9999999999998934E-3</v>
      </c>
      <c r="DG381" s="81" t="str" cm="1">
        <f t="array" ref="DG381">_xlfn.IFS(
    $DE$306 = "", "",
    AND($DE$308 = "TWO", ROWS($DF$375:DF381) = 1), "⟵ " &amp; TEXT(DF381, "#0.0%"),
    AND($DE$308 = "TWO", DF381 = 50%), TEXT(DF381, "#0.0%"),
    AND($DE$308 = "TWO", DF382 &gt; DF381), "⟵ " &amp; TEXT(DF381, "#0.0%"),
    AND($DE$308 = "TWO", DF382 &lt; DF381), TEXT(DF381, "#0.0%") &amp; " ⟶",
    $DE$306 = "LEFT", "⟵ " &amp; TEXT(DF381, "#0.0%"),
    $DE$306 = "RIGHT", TEXT(DF381, "#0.0%") &amp; " ⟶"
)</f>
        <v>0.5% ⟶</v>
      </c>
      <c r="DH381" s="30"/>
      <c r="DI381" s="30"/>
      <c r="DJ381" s="30"/>
      <c r="DK381" s="30"/>
      <c r="DL381" s="30"/>
      <c r="DM381" s="30"/>
      <c r="DN381" s="30"/>
      <c r="DO381" s="30"/>
      <c r="DP381" s="30"/>
      <c r="DQ381" s="30"/>
      <c r="DR381" s="38">
        <f t="shared" si="151"/>
        <v>0.83333333333333093</v>
      </c>
      <c r="DS381" s="78">
        <f t="shared" si="147"/>
        <v>0.27733762405258672</v>
      </c>
      <c r="DT381" s="78" t="e" cm="1">
        <f t="array" ref="DT381">_xlfn.IFS(
    FALSE, N("Check if X1 shading is ON"),
    $DT$287&lt;&gt;"x", NA(),
    FALSE, N("Check if case is 'LEFT' and x axis value less than z score"),
    AND($DE$306 = "LEFT", $DR381 &lt; IF($DI$306="", 0, $DI$306)), $DS381,
    FALSE, N("Check if case is 'RIGHT' and x axis value greater than z score"),
    AND($DE$306 = "RIGHT", $DR381 &gt; IF($DI$306="", 0, $DI$306)), $DS381,
    FALSE, N("Check if case is 'TWO' and both directions"),
    AND(
        $DE$306 = "TWO",
        OR($DR381 &lt; -ABS($DI$306), $DR381 &gt; ABS($DI$307))
    ), $DS381,
    FALSE, N("Default case: Return NA()"),
    TRUE, NA()
)</f>
        <v>#N/A</v>
      </c>
      <c r="DU381" s="78" t="e" cm="1">
        <f t="array" ref="DU381">_xlfn.IFS(
    FALSE, N("Check if X1 shading is ON"),
    $DT$287&lt;&gt;"x", NA(),
    FALSE, N("Check if case is 'LEFT' and x axis value less than z score"),
    AND($DE$307 = "LEFT", $DR381 &lt; IF($DI$307="", 0, $DI$307)), $DS381,
    FALSE, N("Check if case is 'RIGHT' and x axis value greater than z score"),
    AND($DE$307 = "RIGHT", $DR381 &gt; IF($DI$307="", 0, $DI$307)), $DS381,
    FALSE, N("Default case: Return NA()"),
    TRUE, NA()
)</f>
        <v>#N/A</v>
      </c>
      <c r="DV381" s="78" t="e" cm="1">
        <f t="array" ref="DV381">_xlfn.IFS(
    FALSE, N("Check if X1 shading is ON"),
    $DV$287&lt;&gt;"x", NA(),
    FALSE, N("Check if case is 'LEFT' and x axis value less than z score"),
    AND($DE$310 = "LEFT", $DR381 &lt; IF($DI$310="", 0, $DI$310)), $DS381,
    FALSE, N("Check if case is 'RIGHT' and x axis value greater than z score"),
    AND($DE$310 = "RIGHT", $DR381 &gt; IF($DI$310="", 0, $DI$310)), $DS381,
    FALSE, N("Check if case is 'TWO' and both directions"),
    AND(
        $DE$310 = "TWO",
        OR($DR381 &lt; -ABS($DI$310), $DR381 &gt; ABS($DI$310))
    ), $DS381,
    FALSE, N("Default case: Return NA()"),
    TRUE, NA()
)</f>
        <v>#N/A</v>
      </c>
      <c r="DW381" s="30"/>
      <c r="DX381" s="66">
        <v>-0.50000000000000222</v>
      </c>
      <c r="DY381" s="66">
        <v>0.20599999999999999</v>
      </c>
      <c r="DZ381" s="66">
        <f t="shared" si="158"/>
        <v>0.20599999999999999</v>
      </c>
      <c r="EA381" s="66" t="str">
        <f t="shared" si="159"/>
        <v>x̅</v>
      </c>
    </row>
    <row r="382" spans="27:131" ht="19" x14ac:dyDescent="0.25">
      <c r="AA382"/>
      <c r="AB382" s="30"/>
      <c r="AC382" s="77" t="s">
        <v>56</v>
      </c>
      <c r="AD382" s="66"/>
      <c r="AE382" s="66"/>
      <c r="AF382" s="26"/>
      <c r="AG382" s="26"/>
      <c r="AH382" s="26"/>
      <c r="AI382" s="30"/>
      <c r="AJ382" s="30"/>
      <c r="AK382" s="30"/>
      <c r="AL382" s="30"/>
      <c r="AM382" s="30"/>
      <c r="AN382" s="30"/>
      <c r="AO382" s="30"/>
      <c r="AP382" s="30"/>
      <c r="AQ382" s="30"/>
      <c r="AR382" s="30"/>
      <c r="AS382" s="38">
        <f t="shared" si="146"/>
        <v>0.91666666666666419</v>
      </c>
      <c r="AT382" s="78">
        <f t="shared" si="142"/>
        <v>0.2576878449043517</v>
      </c>
      <c r="AU382" s="78" t="e" cm="1">
        <f t="array" ref="AU382">_xlfn.IFS(
    FALSE, N("Check if X1 shading is ON"),
    $AU$286&lt;&gt;"x", NA(),
    FALSE, N("Check if case is 'LEFT' and x axis value less than z score"),
    AND($AF$305 = "LEFT", $AS382 &lt; IF($AJ$305="", 0, $AJ$305)), $AT382,
    FALSE, N("Check if case is 'RIGHT' and x axis value greater than z score"),
    AND($AF$305 = "RIGHT", $AS382 &gt; IF($AJ$305="", 0, $AJ$305)), $AT382,
    FALSE, N("Check if case is 'TWO' and both directions"),
    AND(
        $AF$305 = "TWO",
        OR($AS382 &lt; -ABS($AJ$305), $AS382 &gt; ABS($AJ$306))
    ), $AT382,
    FALSE, N("Default case: Return NA()"),
    TRUE, NA()
)</f>
        <v>#N/A</v>
      </c>
      <c r="AV382" s="78" t="e" cm="1">
        <f t="array" ref="AV382">_xlfn.IFS(
    FALSE, N("Check if X1 shading is ON"),
    $AU$286&lt;&gt;"x", NA(),
    FALSE, N("Check if case is 'LEFT' and x axis value less than z score"),
    AND($AF$306 = "LEFT", $AS382 &lt; IF($AJ$306="", 0, $AJ$306)), $AT382,
    FALSE, N("Check if case is 'RIGHT' and x axis value greater than z score"),
    AND($AF$306 = "RIGHT", $AS382 &gt; IF($AJ$306="", 0, $AJ$306)), $AT382,
    FALSE, N("Default case: Return NA()"),
    TRUE, NA()
)</f>
        <v>#N/A</v>
      </c>
      <c r="AW382" s="78" t="e" cm="1">
        <f t="array" ref="AW382">_xlfn.IFS(
    FALSE, N("Check if X1 shading is ON"),
    $AW$286&lt;&gt;"x", NA(),
    FALSE, N("Check if case is 'LEFT' and x axis value less than z score"),
    AND($AF$309 = "LEFT", $AS382 &lt; IF($AJ$309="", 0, $AJ$309)), $AT382,
    FALSE, N("Check if case is 'RIGHT' and x axis value greater than z score"),
    AND($AF$309 = "RIGHT", $AS382 &gt; IF($AJ$309="", 0, $AJ$309)), $AT382,
    FALSE, N("Check if case is 'TWO' and both directions"),
    AND(
        $AF$309 = "TWO",
        OR($AS382 &lt; -ABS($AJ$309), $AS382 &gt; ABS($AJ$309))
    ), $AT382,
    FALSE, N("Default case: Return NA()"),
    TRUE, NA()
)</f>
        <v>#N/A</v>
      </c>
      <c r="AX382" s="30"/>
      <c r="AY382" s="66">
        <v>-0.16666666666666879</v>
      </c>
      <c r="AZ382" s="66">
        <v>0.20599999999999999</v>
      </c>
      <c r="BA382" s="66">
        <f t="shared" si="156"/>
        <v>0.20599999999999999</v>
      </c>
      <c r="BB382" s="66" t="str">
        <f t="shared" si="157"/>
        <v>x̅</v>
      </c>
      <c r="DA382" s="30"/>
      <c r="DB382" s="26"/>
      <c r="DC382" s="66"/>
      <c r="DD382" s="66"/>
      <c r="DE382" s="26"/>
      <c r="DF382" s="26"/>
      <c r="DG382" s="26"/>
      <c r="DH382" s="30"/>
      <c r="DI382" s="30"/>
      <c r="DJ382" s="30"/>
      <c r="DK382" s="30"/>
      <c r="DL382" s="30"/>
      <c r="DM382" s="30"/>
      <c r="DN382" s="30"/>
      <c r="DO382" s="30"/>
      <c r="DP382" s="30"/>
      <c r="DQ382" s="30"/>
      <c r="DR382" s="38">
        <f t="shared" si="151"/>
        <v>0.87499999999999756</v>
      </c>
      <c r="DS382" s="78">
        <f t="shared" si="147"/>
        <v>0.26755419632366934</v>
      </c>
      <c r="DT382" s="78" t="e" cm="1">
        <f t="array" ref="DT382">_xlfn.IFS(
    FALSE, N("Check if X1 shading is ON"),
    $DT$287&lt;&gt;"x", NA(),
    FALSE, N("Check if case is 'LEFT' and x axis value less than z score"),
    AND($DE$306 = "LEFT", $DR382 &lt; IF($DI$306="", 0, $DI$306)), $DS382,
    FALSE, N("Check if case is 'RIGHT' and x axis value greater than z score"),
    AND($DE$306 = "RIGHT", $DR382 &gt; IF($DI$306="", 0, $DI$306)), $DS382,
    FALSE, N("Check if case is 'TWO' and both directions"),
    AND(
        $DE$306 = "TWO",
        OR($DR382 &lt; -ABS($DI$306), $DR382 &gt; ABS($DI$307))
    ), $DS382,
    FALSE, N("Default case: Return NA()"),
    TRUE, NA()
)</f>
        <v>#N/A</v>
      </c>
      <c r="DU382" s="78" t="e" cm="1">
        <f t="array" ref="DU382">_xlfn.IFS(
    FALSE, N("Check if X1 shading is ON"),
    $DT$287&lt;&gt;"x", NA(),
    FALSE, N("Check if case is 'LEFT' and x axis value less than z score"),
    AND($DE$307 = "LEFT", $DR382 &lt; IF($DI$307="", 0, $DI$307)), $DS382,
    FALSE, N("Check if case is 'RIGHT' and x axis value greater than z score"),
    AND($DE$307 = "RIGHT", $DR382 &gt; IF($DI$307="", 0, $DI$307)), $DS382,
    FALSE, N("Default case: Return NA()"),
    TRUE, NA()
)</f>
        <v>#N/A</v>
      </c>
      <c r="DV382" s="78" t="e" cm="1">
        <f t="array" ref="DV382">_xlfn.IFS(
    FALSE, N("Check if X1 shading is ON"),
    $DV$287&lt;&gt;"x", NA(),
    FALSE, N("Check if case is 'LEFT' and x axis value less than z score"),
    AND($DE$310 = "LEFT", $DR382 &lt; IF($DI$310="", 0, $DI$310)), $DS382,
    FALSE, N("Check if case is 'RIGHT' and x axis value greater than z score"),
    AND($DE$310 = "RIGHT", $DR382 &gt; IF($DI$310="", 0, $DI$310)), $DS382,
    FALSE, N("Check if case is 'TWO' and both directions"),
    AND(
        $DE$310 = "TWO",
        OR($DR382 &lt; -ABS($DI$310), $DR382 &gt; ABS($DI$310))
    ), $DS382,
    FALSE, N("Default case: Return NA()"),
    TRUE, NA()
)</f>
        <v>#N/A</v>
      </c>
      <c r="DW382" s="30"/>
      <c r="DX382" s="66">
        <v>-0.33333333333333548</v>
      </c>
      <c r="DY382" s="66">
        <v>0.20599999999999999</v>
      </c>
      <c r="DZ382" s="66">
        <f t="shared" si="158"/>
        <v>0.20599999999999999</v>
      </c>
      <c r="EA382" s="66" t="str">
        <f t="shared" si="159"/>
        <v>x̅</v>
      </c>
    </row>
    <row r="383" spans="27:131" ht="19" x14ac:dyDescent="0.25">
      <c r="AA383"/>
      <c r="AB383" s="30"/>
      <c r="AC383" s="35" t="s">
        <v>40</v>
      </c>
      <c r="AD383" s="70" t="s">
        <v>41</v>
      </c>
      <c r="AE383" s="64" t="str">
        <f>LEFT(AC382,6)&amp;" "&amp;$AD$305&amp;" axis"</f>
        <v>X1 raw T x̅ axis</v>
      </c>
      <c r="AF383" s="64" t="str">
        <f>$AD$305&amp;" y"</f>
        <v>T x̅ y</v>
      </c>
      <c r="AG383" s="64" t="str">
        <f>AD305&amp;" raw labels"</f>
        <v>T x̅ raw labels</v>
      </c>
      <c r="AH383" s="26"/>
      <c r="AI383" s="30"/>
      <c r="AJ383" s="30"/>
      <c r="AK383" s="30"/>
      <c r="AL383" s="30"/>
      <c r="AM383" s="30"/>
      <c r="AN383" s="30"/>
      <c r="AO383" s="30"/>
      <c r="AP383" s="30"/>
      <c r="AQ383" s="30"/>
      <c r="AR383" s="30"/>
      <c r="AS383" s="38">
        <f t="shared" si="146"/>
        <v>0.95833333333333082</v>
      </c>
      <c r="AT383" s="78">
        <f t="shared" si="142"/>
        <v>0.24777688479017801</v>
      </c>
      <c r="AU383" s="78" t="e" cm="1">
        <f t="array" ref="AU383">_xlfn.IFS(
    FALSE, N("Check if X1 shading is ON"),
    $AU$286&lt;&gt;"x", NA(),
    FALSE, N("Check if case is 'LEFT' and x axis value less than z score"),
    AND($AF$305 = "LEFT", $AS383 &lt; IF($AJ$305="", 0, $AJ$305)), $AT383,
    FALSE, N("Check if case is 'RIGHT' and x axis value greater than z score"),
    AND($AF$305 = "RIGHT", $AS383 &gt; IF($AJ$305="", 0, $AJ$305)), $AT383,
    FALSE, N("Check if case is 'TWO' and both directions"),
    AND(
        $AF$305 = "TWO",
        OR($AS383 &lt; -ABS($AJ$305), $AS383 &gt; ABS($AJ$306))
    ), $AT383,
    FALSE, N("Default case: Return NA()"),
    TRUE, NA()
)</f>
        <v>#N/A</v>
      </c>
      <c r="AV383" s="78" t="e" cm="1">
        <f t="array" ref="AV383">_xlfn.IFS(
    FALSE, N("Check if X1 shading is ON"),
    $AU$286&lt;&gt;"x", NA(),
    FALSE, N("Check if case is 'LEFT' and x axis value less than z score"),
    AND($AF$306 = "LEFT", $AS383 &lt; IF($AJ$306="", 0, $AJ$306)), $AT383,
    FALSE, N("Check if case is 'RIGHT' and x axis value greater than z score"),
    AND($AF$306 = "RIGHT", $AS383 &gt; IF($AJ$306="", 0, $AJ$306)), $AT383,
    FALSE, N("Default case: Return NA()"),
    TRUE, NA()
)</f>
        <v>#N/A</v>
      </c>
      <c r="AW383" s="78" t="e" cm="1">
        <f t="array" ref="AW383">_xlfn.IFS(
    FALSE, N("Check if X1 shading is ON"),
    $AW$286&lt;&gt;"x", NA(),
    FALSE, N("Check if case is 'LEFT' and x axis value less than z score"),
    AND($AF$309 = "LEFT", $AS383 &lt; IF($AJ$309="", 0, $AJ$309)), $AT383,
    FALSE, N("Check if case is 'RIGHT' and x axis value greater than z score"),
    AND($AF$309 = "RIGHT", $AS383 &gt; IF($AJ$309="", 0, $AJ$309)), $AT383,
    FALSE, N("Check if case is 'TWO' and both directions"),
    AND(
        $AF$309 = "TWO",
        OR($AS383 &lt; -ABS($AJ$309), $AS383 &gt; ABS($AJ$309))
    ), $AT383,
    FALSE, N("Default case: Return NA()"),
    TRUE, NA()
)</f>
        <v>#N/A</v>
      </c>
      <c r="AX383" s="30"/>
      <c r="AY383" s="66">
        <v>0.16666666666666449</v>
      </c>
      <c r="AZ383" s="66">
        <v>0.20599999999999999</v>
      </c>
      <c r="BA383" s="66">
        <f t="shared" si="156"/>
        <v>0.20599999999999999</v>
      </c>
      <c r="BB383" s="66" t="str">
        <f t="shared" si="157"/>
        <v>x̅</v>
      </c>
      <c r="DA383" s="30"/>
      <c r="DB383" s="77" t="s">
        <v>56</v>
      </c>
      <c r="DC383" s="66"/>
      <c r="DD383" s="66"/>
      <c r="DE383" s="26"/>
      <c r="DF383" s="26"/>
      <c r="DG383" s="26"/>
      <c r="DH383" s="30"/>
      <c r="DI383" s="30"/>
      <c r="DJ383" s="30"/>
      <c r="DK383" s="30"/>
      <c r="DL383" s="30"/>
      <c r="DM383" s="30"/>
      <c r="DN383" s="30"/>
      <c r="DO383" s="30"/>
      <c r="DP383" s="30"/>
      <c r="DQ383" s="30"/>
      <c r="DR383" s="38">
        <f t="shared" si="151"/>
        <v>0.91666666666666419</v>
      </c>
      <c r="DS383" s="78">
        <f t="shared" si="147"/>
        <v>0.2576878449043517</v>
      </c>
      <c r="DT383" s="78" t="e" cm="1">
        <f t="array" ref="DT383">_xlfn.IFS(
    FALSE, N("Check if X1 shading is ON"),
    $DT$287&lt;&gt;"x", NA(),
    FALSE, N("Check if case is 'LEFT' and x axis value less than z score"),
    AND($DE$306 = "LEFT", $DR383 &lt; IF($DI$306="", 0, $DI$306)), $DS383,
    FALSE, N("Check if case is 'RIGHT' and x axis value greater than z score"),
    AND($DE$306 = "RIGHT", $DR383 &gt; IF($DI$306="", 0, $DI$306)), $DS383,
    FALSE, N("Check if case is 'TWO' and both directions"),
    AND(
        $DE$306 = "TWO",
        OR($DR383 &lt; -ABS($DI$306), $DR383 &gt; ABS($DI$307))
    ), $DS383,
    FALSE, N("Default case: Return NA()"),
    TRUE, NA()
)</f>
        <v>#N/A</v>
      </c>
      <c r="DU383" s="78" t="e" cm="1">
        <f t="array" ref="DU383">_xlfn.IFS(
    FALSE, N("Check if X1 shading is ON"),
    $DT$287&lt;&gt;"x", NA(),
    FALSE, N("Check if case is 'LEFT' and x axis value less than z score"),
    AND($DE$307 = "LEFT", $DR383 &lt; IF($DI$307="", 0, $DI$307)), $DS383,
    FALSE, N("Check if case is 'RIGHT' and x axis value greater than z score"),
    AND($DE$307 = "RIGHT", $DR383 &gt; IF($DI$307="", 0, $DI$307)), $DS383,
    FALSE, N("Default case: Return NA()"),
    TRUE, NA()
)</f>
        <v>#N/A</v>
      </c>
      <c r="DV383" s="78" t="e" cm="1">
        <f t="array" ref="DV383">_xlfn.IFS(
    FALSE, N("Check if X1 shading is ON"),
    $DV$287&lt;&gt;"x", NA(),
    FALSE, N("Check if case is 'LEFT' and x axis value less than z score"),
    AND($DE$310 = "LEFT", $DR383 &lt; IF($DI$310="", 0, $DI$310)), $DS383,
    FALSE, N("Check if case is 'RIGHT' and x axis value greater than z score"),
    AND($DE$310 = "RIGHT", $DR383 &gt; IF($DI$310="", 0, $DI$310)), $DS383,
    FALSE, N("Check if case is 'TWO' and both directions"),
    AND(
        $DE$310 = "TWO",
        OR($DR383 &lt; -ABS($DI$310), $DR383 &gt; ABS($DI$310))
    ), $DS383,
    FALSE, N("Default case: Return NA()"),
    TRUE, NA()
)</f>
        <v>#N/A</v>
      </c>
      <c r="DW383" s="30"/>
      <c r="DX383" s="66">
        <v>-0.16666666666666879</v>
      </c>
      <c r="DY383" s="66">
        <v>0.20599999999999999</v>
      </c>
      <c r="DZ383" s="66">
        <f t="shared" si="158"/>
        <v>0.20599999999999999</v>
      </c>
      <c r="EA383" s="66" t="str">
        <f t="shared" si="159"/>
        <v>x̅</v>
      </c>
    </row>
    <row r="384" spans="27:131" ht="34" x14ac:dyDescent="0.2">
      <c r="AA384"/>
      <c r="AB384" s="30"/>
      <c r="AC384" s="26" t="str">
        <f>AN297</f>
        <v>x</v>
      </c>
      <c r="AD384" s="66">
        <v>-0.12</v>
      </c>
      <c r="AE384" s="26">
        <f t="shared" ref="AE384:AE391" si="164">AE352</f>
        <v>-4</v>
      </c>
      <c r="AF384" s="26">
        <f t="shared" ref="AF384:AF391" si="165">IF(
    $AC$384="x",
    $AD$384,
    NA()
)</f>
        <v>-0.12</v>
      </c>
      <c r="AG384" s="82" t="str">
        <f>IF(AG385="","","raw scale")</f>
        <v>raw scale</v>
      </c>
      <c r="AH384" s="26"/>
      <c r="AI384" s="30"/>
      <c r="AJ384" s="30"/>
      <c r="AK384" s="30"/>
      <c r="AL384" s="30"/>
      <c r="AM384" s="30"/>
      <c r="AN384" s="30"/>
      <c r="AO384" s="30"/>
      <c r="AP384" s="30"/>
      <c r="AQ384" s="30"/>
      <c r="AR384" s="30"/>
      <c r="AS384" s="38">
        <f t="shared" si="146"/>
        <v>0.99999999999999745</v>
      </c>
      <c r="AT384" s="78">
        <f t="shared" ref="AT384:AT415" si="166">IF(
    LEFT($AD$305,1) ="T",
    _xlfn.T.DIST(AS384, $AC$305-1, FALSE),
    _xlfn.NORM.S.DIST(AS384, FALSE)
)</f>
        <v>0.23785814985587653</v>
      </c>
      <c r="AU384" s="78" t="e" cm="1">
        <f t="array" ref="AU384">_xlfn.IFS(
    FALSE, N("Check if X1 shading is ON"),
    $AU$286&lt;&gt;"x", NA(),
    FALSE, N("Check if case is 'LEFT' and x axis value less than z score"),
    AND($AF$305 = "LEFT", $AS384 &lt; IF($AJ$305="", 0, $AJ$305)), $AT384,
    FALSE, N("Check if case is 'RIGHT' and x axis value greater than z score"),
    AND($AF$305 = "RIGHT", $AS384 &gt; IF($AJ$305="", 0, $AJ$305)), $AT384,
    FALSE, N("Check if case is 'TWO' and both directions"),
    AND(
        $AF$305 = "TWO",
        OR($AS384 &lt; -ABS($AJ$305), $AS384 &gt; ABS($AJ$306))
    ), $AT384,
    FALSE, N("Default case: Return NA()"),
    TRUE, NA()
)</f>
        <v>#N/A</v>
      </c>
      <c r="AV384" s="78" t="e" cm="1">
        <f t="array" ref="AV384">_xlfn.IFS(
    FALSE, N("Check if X1 shading is ON"),
    $AU$286&lt;&gt;"x", NA(),
    FALSE, N("Check if case is 'LEFT' and x axis value less than z score"),
    AND($AF$306 = "LEFT", $AS384 &lt; IF($AJ$306="", 0, $AJ$306)), $AT384,
    FALSE, N("Check if case is 'RIGHT' and x axis value greater than z score"),
    AND($AF$306 = "RIGHT", $AS384 &gt; IF($AJ$306="", 0, $AJ$306)), $AT384,
    FALSE, N("Default case: Return NA()"),
    TRUE, NA()
)</f>
        <v>#N/A</v>
      </c>
      <c r="AW384" s="78" t="e" cm="1">
        <f t="array" ref="AW384">_xlfn.IFS(
    FALSE, N("Check if X1 shading is ON"),
    $AW$286&lt;&gt;"x", NA(),
    FALSE, N("Check if case is 'LEFT' and x axis value less than z score"),
    AND($AF$309 = "LEFT", $AS384 &lt; IF($AJ$309="", 0, $AJ$309)), $AT384,
    FALSE, N("Check if case is 'RIGHT' and x axis value greater than z score"),
    AND($AF$309 = "RIGHT", $AS384 &gt; IF($AJ$309="", 0, $AJ$309)), $AT384,
    FALSE, N("Check if case is 'TWO' and both directions"),
    AND(
        $AF$309 = "TWO",
        OR($AS384 &lt; -ABS($AJ$309), $AS384 &gt; ABS($AJ$309))
    ), $AT384,
    FALSE, N("Default case: Return NA()"),
    TRUE, NA()
)</f>
        <v>#N/A</v>
      </c>
      <c r="AX384" s="30"/>
      <c r="AY384" s="66">
        <v>0.33333333333333115</v>
      </c>
      <c r="AZ384" s="66">
        <v>0.20599999999999999</v>
      </c>
      <c r="BA384" s="66">
        <f t="shared" si="156"/>
        <v>0.20599999999999999</v>
      </c>
      <c r="BB384" s="66" t="str">
        <f t="shared" si="157"/>
        <v>x̅</v>
      </c>
      <c r="DA384" s="30"/>
      <c r="DB384" s="35" t="s">
        <v>40</v>
      </c>
      <c r="DC384" s="70" t="s">
        <v>41</v>
      </c>
      <c r="DD384" s="64" t="str">
        <f>LEFT(DB383,6)&amp;" "&amp;$DC$306&amp;" axis"</f>
        <v>X1 raw T x̅ axis</v>
      </c>
      <c r="DE384" s="64" t="str">
        <f>$DC$306&amp;" y"</f>
        <v>T x̅ y</v>
      </c>
      <c r="DF384" s="64" t="str">
        <f>DC306&amp;" raw labels"</f>
        <v>T x̅ raw labels</v>
      </c>
      <c r="DG384" s="26"/>
      <c r="DH384" s="30"/>
      <c r="DI384" s="30"/>
      <c r="DJ384" s="30"/>
      <c r="DK384" s="30"/>
      <c r="DL384" s="30"/>
      <c r="DM384" s="30"/>
      <c r="DN384" s="30"/>
      <c r="DO384" s="30"/>
      <c r="DP384" s="30"/>
      <c r="DQ384" s="30"/>
      <c r="DR384" s="38">
        <f t="shared" si="151"/>
        <v>0.95833333333333082</v>
      </c>
      <c r="DS384" s="78">
        <f t="shared" si="147"/>
        <v>0.24777688479017801</v>
      </c>
      <c r="DT384" s="78" t="e" cm="1">
        <f t="array" ref="DT384">_xlfn.IFS(
    FALSE, N("Check if X1 shading is ON"),
    $DT$287&lt;&gt;"x", NA(),
    FALSE, N("Check if case is 'LEFT' and x axis value less than z score"),
    AND($DE$306 = "LEFT", $DR384 &lt; IF($DI$306="", 0, $DI$306)), $DS384,
    FALSE, N("Check if case is 'RIGHT' and x axis value greater than z score"),
    AND($DE$306 = "RIGHT", $DR384 &gt; IF($DI$306="", 0, $DI$306)), $DS384,
    FALSE, N("Check if case is 'TWO' and both directions"),
    AND(
        $DE$306 = "TWO",
        OR($DR384 &lt; -ABS($DI$306), $DR384 &gt; ABS($DI$307))
    ), $DS384,
    FALSE, N("Default case: Return NA()"),
    TRUE, NA()
)</f>
        <v>#N/A</v>
      </c>
      <c r="DU384" s="78" t="e" cm="1">
        <f t="array" ref="DU384">_xlfn.IFS(
    FALSE, N("Check if X1 shading is ON"),
    $DT$287&lt;&gt;"x", NA(),
    FALSE, N("Check if case is 'LEFT' and x axis value less than z score"),
    AND($DE$307 = "LEFT", $DR384 &lt; IF($DI$307="", 0, $DI$307)), $DS384,
    FALSE, N("Check if case is 'RIGHT' and x axis value greater than z score"),
    AND($DE$307 = "RIGHT", $DR384 &gt; IF($DI$307="", 0, $DI$307)), $DS384,
    FALSE, N("Default case: Return NA()"),
    TRUE, NA()
)</f>
        <v>#N/A</v>
      </c>
      <c r="DV384" s="78" t="e" cm="1">
        <f t="array" ref="DV384">_xlfn.IFS(
    FALSE, N("Check if X1 shading is ON"),
    $DV$287&lt;&gt;"x", NA(),
    FALSE, N("Check if case is 'LEFT' and x axis value less than z score"),
    AND($DE$310 = "LEFT", $DR384 &lt; IF($DI$310="", 0, $DI$310)), $DS384,
    FALSE, N("Check if case is 'RIGHT' and x axis value greater than z score"),
    AND($DE$310 = "RIGHT", $DR384 &gt; IF($DI$310="", 0, $DI$310)), $DS384,
    FALSE, N("Check if case is 'TWO' and both directions"),
    AND(
        $DE$310 = "TWO",
        OR($DR384 &lt; -ABS($DI$310), $DR384 &gt; ABS($DI$310))
    ), $DS384,
    FALSE, N("Default case: Return NA()"),
    TRUE, NA()
)</f>
        <v>#N/A</v>
      </c>
      <c r="DW384" s="30"/>
      <c r="DX384" s="66">
        <v>0.16666666666666449</v>
      </c>
      <c r="DY384" s="66">
        <v>0.20599999999999999</v>
      </c>
      <c r="DZ384" s="66">
        <f t="shared" si="158"/>
        <v>0.20599999999999999</v>
      </c>
      <c r="EA384" s="66" t="str">
        <f t="shared" si="159"/>
        <v>x̅</v>
      </c>
    </row>
    <row r="385" spans="27:131" ht="17" x14ac:dyDescent="0.2">
      <c r="AA385"/>
      <c r="AB385" s="30"/>
      <c r="AC385" s="26"/>
      <c r="AD385" s="66"/>
      <c r="AE385" s="26">
        <f t="shared" si="164"/>
        <v>-3</v>
      </c>
      <c r="AF385" s="26">
        <f t="shared" si="165"/>
        <v>-0.12</v>
      </c>
      <c r="AG385" s="83" t="str">
        <f t="shared" ref="AG385:AG391" si="167">IFERROR(
    TEXT(
        AG$305 + $AE385 * AH$305,
        IF(
            AN$309 = 0,
            "#,##0",
            "#,##0." &amp; REPT("0", AN$309)
        )
    ),
    ""
)</f>
        <v>78.66</v>
      </c>
      <c r="AH385" s="26"/>
      <c r="AI385" s="30"/>
      <c r="AJ385" s="30"/>
      <c r="AK385" s="30"/>
      <c r="AL385" s="30"/>
      <c r="AM385" s="30"/>
      <c r="AN385" s="30"/>
      <c r="AO385" s="30"/>
      <c r="AP385" s="30"/>
      <c r="AQ385" s="30"/>
      <c r="AR385" s="30"/>
      <c r="AS385" s="38">
        <f t="shared" ref="AS385:AS416" si="168">AS384+$AR$290</f>
        <v>1.0416666666666641</v>
      </c>
      <c r="AT385" s="78">
        <f t="shared" si="166"/>
        <v>0.22796678938335771</v>
      </c>
      <c r="AU385" s="78" t="e" cm="1">
        <f t="array" ref="AU385">_xlfn.IFS(
    FALSE, N("Check if X1 shading is ON"),
    $AU$286&lt;&gt;"x", NA(),
    FALSE, N("Check if case is 'LEFT' and x axis value less than z score"),
    AND($AF$305 = "LEFT", $AS385 &lt; IF($AJ$305="", 0, $AJ$305)), $AT385,
    FALSE, N("Check if case is 'RIGHT' and x axis value greater than z score"),
    AND($AF$305 = "RIGHT", $AS385 &gt; IF($AJ$305="", 0, $AJ$305)), $AT385,
    FALSE, N("Check if case is 'TWO' and both directions"),
    AND(
        $AF$305 = "TWO",
        OR($AS385 &lt; -ABS($AJ$305), $AS385 &gt; ABS($AJ$306))
    ), $AT385,
    FALSE, N("Default case: Return NA()"),
    TRUE, NA()
)</f>
        <v>#N/A</v>
      </c>
      <c r="AV385" s="78" t="e" cm="1">
        <f t="array" ref="AV385">_xlfn.IFS(
    FALSE, N("Check if X1 shading is ON"),
    $AU$286&lt;&gt;"x", NA(),
    FALSE, N("Check if case is 'LEFT' and x axis value less than z score"),
    AND($AF$306 = "LEFT", $AS385 &lt; IF($AJ$306="", 0, $AJ$306)), $AT385,
    FALSE, N("Check if case is 'RIGHT' and x axis value greater than z score"),
    AND($AF$306 = "RIGHT", $AS385 &gt; IF($AJ$306="", 0, $AJ$306)), $AT385,
    FALSE, N("Default case: Return NA()"),
    TRUE, NA()
)</f>
        <v>#N/A</v>
      </c>
      <c r="AW385" s="78" t="e" cm="1">
        <f t="array" ref="AW385">_xlfn.IFS(
    FALSE, N("Check if X1 shading is ON"),
    $AW$286&lt;&gt;"x", NA(),
    FALSE, N("Check if case is 'LEFT' and x axis value less than z score"),
    AND($AF$309 = "LEFT", $AS385 &lt; IF($AJ$309="", 0, $AJ$309)), $AT385,
    FALSE, N("Check if case is 'RIGHT' and x axis value greater than z score"),
    AND($AF$309 = "RIGHT", $AS385 &gt; IF($AJ$309="", 0, $AJ$309)), $AT385,
    FALSE, N("Check if case is 'TWO' and both directions"),
    AND(
        $AF$309 = "TWO",
        OR($AS385 &lt; -ABS($AJ$309), $AS385 &gt; ABS($AJ$309))
    ), $AT385,
    FALSE, N("Default case: Return NA()"),
    TRUE, NA()
)</f>
        <v>#N/A</v>
      </c>
      <c r="AX385" s="30"/>
      <c r="AY385" s="66">
        <v>0.49999999999999789</v>
      </c>
      <c r="AZ385" s="66">
        <v>0.20599999999999999</v>
      </c>
      <c r="BA385" s="66">
        <f t="shared" si="156"/>
        <v>0.20599999999999999</v>
      </c>
      <c r="BB385" s="66" t="str">
        <f t="shared" si="157"/>
        <v>x̅</v>
      </c>
      <c r="DA385" s="30"/>
      <c r="DB385" s="26" t="str">
        <f>DM298</f>
        <v>x</v>
      </c>
      <c r="DC385" s="66">
        <v>-0.12</v>
      </c>
      <c r="DD385" s="26">
        <f t="shared" ref="DD385:DD392" si="169">DD353</f>
        <v>-4</v>
      </c>
      <c r="DE385" s="26">
        <f t="shared" ref="DE385:DE392" si="170">IF(
    $DB$385="x",
    $DC$385,
    NA()
)</f>
        <v>-0.12</v>
      </c>
      <c r="DF385" s="82" t="str">
        <f>IF(DF386="","","raw scale")</f>
        <v>raw scale</v>
      </c>
      <c r="DG385" s="26"/>
      <c r="DH385" s="30"/>
      <c r="DI385" s="30"/>
      <c r="DJ385" s="30"/>
      <c r="DK385" s="30"/>
      <c r="DL385" s="30"/>
      <c r="DM385" s="30"/>
      <c r="DN385" s="30"/>
      <c r="DO385" s="30"/>
      <c r="DP385" s="30"/>
      <c r="DQ385" s="30"/>
      <c r="DR385" s="38">
        <f t="shared" si="151"/>
        <v>0.99999999999999745</v>
      </c>
      <c r="DS385" s="78">
        <f t="shared" ref="DS385:DS416" si="171">IF(
    LEFT($DC$306,1) ="T",
    _xlfn.T.DIST(DR385, $DB$306-1, FALSE),
    _xlfn.NORM.S.DIST(DR385, FALSE)
)</f>
        <v>0.23785814985587653</v>
      </c>
      <c r="DT385" s="78" t="e" cm="1">
        <f t="array" ref="DT385">_xlfn.IFS(
    FALSE, N("Check if X1 shading is ON"),
    $DT$287&lt;&gt;"x", NA(),
    FALSE, N("Check if case is 'LEFT' and x axis value less than z score"),
    AND($DE$306 = "LEFT", $DR385 &lt; IF($DI$306="", 0, $DI$306)), $DS385,
    FALSE, N("Check if case is 'RIGHT' and x axis value greater than z score"),
    AND($DE$306 = "RIGHT", $DR385 &gt; IF($DI$306="", 0, $DI$306)), $DS385,
    FALSE, N("Check if case is 'TWO' and both directions"),
    AND(
        $DE$306 = "TWO",
        OR($DR385 &lt; -ABS($DI$306), $DR385 &gt; ABS($DI$307))
    ), $DS385,
    FALSE, N("Default case: Return NA()"),
    TRUE, NA()
)</f>
        <v>#N/A</v>
      </c>
      <c r="DU385" s="78" t="e" cm="1">
        <f t="array" ref="DU385">_xlfn.IFS(
    FALSE, N("Check if X1 shading is ON"),
    $DT$287&lt;&gt;"x", NA(),
    FALSE, N("Check if case is 'LEFT' and x axis value less than z score"),
    AND($DE$307 = "LEFT", $DR385 &lt; IF($DI$307="", 0, $DI$307)), $DS385,
    FALSE, N("Check if case is 'RIGHT' and x axis value greater than z score"),
    AND($DE$307 = "RIGHT", $DR385 &gt; IF($DI$307="", 0, $DI$307)), $DS385,
    FALSE, N("Default case: Return NA()"),
    TRUE, NA()
)</f>
        <v>#N/A</v>
      </c>
      <c r="DV385" s="78" t="e" cm="1">
        <f t="array" ref="DV385">_xlfn.IFS(
    FALSE, N("Check if X1 shading is ON"),
    $DV$287&lt;&gt;"x", NA(),
    FALSE, N("Check if case is 'LEFT' and x axis value less than z score"),
    AND($DE$310 = "LEFT", $DR385 &lt; IF($DI$310="", 0, $DI$310)), $DS385,
    FALSE, N("Check if case is 'RIGHT' and x axis value greater than z score"),
    AND($DE$310 = "RIGHT", $DR385 &gt; IF($DI$310="", 0, $DI$310)), $DS385,
    FALSE, N("Check if case is 'TWO' and both directions"),
    AND(
        $DE$310 = "TWO",
        OR($DR385 &lt; -ABS($DI$310), $DR385 &gt; ABS($DI$310))
    ), $DS385,
    FALSE, N("Default case: Return NA()"),
    TRUE, NA()
)</f>
        <v>#N/A</v>
      </c>
      <c r="DW385" s="30"/>
      <c r="DX385" s="66">
        <v>0.33333333333333115</v>
      </c>
      <c r="DY385" s="66">
        <v>0.20599999999999999</v>
      </c>
      <c r="DZ385" s="66">
        <f t="shared" si="158"/>
        <v>0.20599999999999999</v>
      </c>
      <c r="EA385" s="66" t="str">
        <f t="shared" si="159"/>
        <v>x̅</v>
      </c>
    </row>
    <row r="386" spans="27:131" ht="16" x14ac:dyDescent="0.2">
      <c r="AA386"/>
      <c r="AB386" s="30"/>
      <c r="AC386" s="26"/>
      <c r="AD386" s="66"/>
      <c r="AE386" s="26">
        <f t="shared" si="164"/>
        <v>-2</v>
      </c>
      <c r="AF386" s="26">
        <f t="shared" si="165"/>
        <v>-0.12</v>
      </c>
      <c r="AG386" s="83" t="str">
        <f t="shared" si="167"/>
        <v>79.10</v>
      </c>
      <c r="AH386" s="26"/>
      <c r="AI386" s="30"/>
      <c r="AJ386" s="30"/>
      <c r="AK386" s="30"/>
      <c r="AL386" s="30"/>
      <c r="AM386" s="30"/>
      <c r="AN386" s="30"/>
      <c r="AO386" s="30"/>
      <c r="AP386" s="30"/>
      <c r="AQ386" s="30"/>
      <c r="AR386" s="30"/>
      <c r="AS386" s="38">
        <f t="shared" si="168"/>
        <v>1.0833333333333308</v>
      </c>
      <c r="AT386" s="78">
        <f t="shared" si="166"/>
        <v>0.21813609130606706</v>
      </c>
      <c r="AU386" s="78" t="e" cm="1">
        <f t="array" ref="AU386">_xlfn.IFS(
    FALSE, N("Check if X1 shading is ON"),
    $AU$286&lt;&gt;"x", NA(),
    FALSE, N("Check if case is 'LEFT' and x axis value less than z score"),
    AND($AF$305 = "LEFT", $AS386 &lt; IF($AJ$305="", 0, $AJ$305)), $AT386,
    FALSE, N("Check if case is 'RIGHT' and x axis value greater than z score"),
    AND($AF$305 = "RIGHT", $AS386 &gt; IF($AJ$305="", 0, $AJ$305)), $AT386,
    FALSE, N("Check if case is 'TWO' and both directions"),
    AND(
        $AF$305 = "TWO",
        OR($AS386 &lt; -ABS($AJ$305), $AS386 &gt; ABS($AJ$306))
    ), $AT386,
    FALSE, N("Default case: Return NA()"),
    TRUE, NA()
)</f>
        <v>#N/A</v>
      </c>
      <c r="AV386" s="78" t="e" cm="1">
        <f t="array" ref="AV386">_xlfn.IFS(
    FALSE, N("Check if X1 shading is ON"),
    $AU$286&lt;&gt;"x", NA(),
    FALSE, N("Check if case is 'LEFT' and x axis value less than z score"),
    AND($AF$306 = "LEFT", $AS386 &lt; IF($AJ$306="", 0, $AJ$306)), $AT386,
    FALSE, N("Check if case is 'RIGHT' and x axis value greater than z score"),
    AND($AF$306 = "RIGHT", $AS386 &gt; IF($AJ$306="", 0, $AJ$306)), $AT386,
    FALSE, N("Default case: Return NA()"),
    TRUE, NA()
)</f>
        <v>#N/A</v>
      </c>
      <c r="AW386" s="78" t="e" cm="1">
        <f t="array" ref="AW386">_xlfn.IFS(
    FALSE, N("Check if X1 shading is ON"),
    $AW$286&lt;&gt;"x", NA(),
    FALSE, N("Check if case is 'LEFT' and x axis value less than z score"),
    AND($AF$309 = "LEFT", $AS386 &lt; IF($AJ$309="", 0, $AJ$309)), $AT386,
    FALSE, N("Check if case is 'RIGHT' and x axis value greater than z score"),
    AND($AF$309 = "RIGHT", $AS386 &gt; IF($AJ$309="", 0, $AJ$309)), $AT386,
    FALSE, N("Check if case is 'TWO' and both directions"),
    AND(
        $AF$309 = "TWO",
        OR($AS386 &lt; -ABS($AJ$309), $AS386 &gt; ABS($AJ$309))
    ), $AT386,
    FALSE, N("Default case: Return NA()"),
    TRUE, NA()
)</f>
        <v>#N/A</v>
      </c>
      <c r="AX386" s="30"/>
      <c r="AY386" s="66">
        <v>0.66666666666666441</v>
      </c>
      <c r="AZ386" s="66">
        <v>0.20599999999999999</v>
      </c>
      <c r="BA386" s="66">
        <f t="shared" si="156"/>
        <v>0.20599999999999999</v>
      </c>
      <c r="BB386" s="66" t="str">
        <f t="shared" si="157"/>
        <v>x̅</v>
      </c>
      <c r="DA386" s="30"/>
      <c r="DB386" s="26"/>
      <c r="DC386" s="66"/>
      <c r="DD386" s="26">
        <f t="shared" si="169"/>
        <v>-3</v>
      </c>
      <c r="DE386" s="26">
        <f t="shared" si="170"/>
        <v>-0.12</v>
      </c>
      <c r="DF386" s="83" t="str">
        <f t="shared" ref="DF386:DF392" si="172">IFERROR(
    TEXT(
        DF$306 + $DD386 * DG$306,
        IF(
            DM$310 = 0,
            "#,##0",
            "#,##0." &amp; REPT("0", DM$310)
        )
    ),
    ""
)</f>
        <v>78.66</v>
      </c>
      <c r="DG386" s="26"/>
      <c r="DH386" s="30"/>
      <c r="DI386" s="30"/>
      <c r="DJ386" s="30"/>
      <c r="DK386" s="30"/>
      <c r="DL386" s="30"/>
      <c r="DM386" s="30"/>
      <c r="DN386" s="30"/>
      <c r="DO386" s="30"/>
      <c r="DP386" s="30"/>
      <c r="DQ386" s="30"/>
      <c r="DR386" s="38">
        <f t="shared" ref="DR386:DR417" si="173">DR385+$DQ$291</f>
        <v>1.0416666666666641</v>
      </c>
      <c r="DS386" s="78">
        <f t="shared" si="171"/>
        <v>0.22796678938335771</v>
      </c>
      <c r="DT386" s="78" t="e" cm="1">
        <f t="array" ref="DT386">_xlfn.IFS(
    FALSE, N("Check if X1 shading is ON"),
    $DT$287&lt;&gt;"x", NA(),
    FALSE, N("Check if case is 'LEFT' and x axis value less than z score"),
    AND($DE$306 = "LEFT", $DR386 &lt; IF($DI$306="", 0, $DI$306)), $DS386,
    FALSE, N("Check if case is 'RIGHT' and x axis value greater than z score"),
    AND($DE$306 = "RIGHT", $DR386 &gt; IF($DI$306="", 0, $DI$306)), $DS386,
    FALSE, N("Check if case is 'TWO' and both directions"),
    AND(
        $DE$306 = "TWO",
        OR($DR386 &lt; -ABS($DI$306), $DR386 &gt; ABS($DI$307))
    ), $DS386,
    FALSE, N("Default case: Return NA()"),
    TRUE, NA()
)</f>
        <v>#N/A</v>
      </c>
      <c r="DU386" s="78" t="e" cm="1">
        <f t="array" ref="DU386">_xlfn.IFS(
    FALSE, N("Check if X1 shading is ON"),
    $DT$287&lt;&gt;"x", NA(),
    FALSE, N("Check if case is 'LEFT' and x axis value less than z score"),
    AND($DE$307 = "LEFT", $DR386 &lt; IF($DI$307="", 0, $DI$307)), $DS386,
    FALSE, N("Check if case is 'RIGHT' and x axis value greater than z score"),
    AND($DE$307 = "RIGHT", $DR386 &gt; IF($DI$307="", 0, $DI$307)), $DS386,
    FALSE, N("Default case: Return NA()"),
    TRUE, NA()
)</f>
        <v>#N/A</v>
      </c>
      <c r="DV386" s="78" t="e" cm="1">
        <f t="array" ref="DV386">_xlfn.IFS(
    FALSE, N("Check if X1 shading is ON"),
    $DV$287&lt;&gt;"x", NA(),
    FALSE, N("Check if case is 'LEFT' and x axis value less than z score"),
    AND($DE$310 = "LEFT", $DR386 &lt; IF($DI$310="", 0, $DI$310)), $DS386,
    FALSE, N("Check if case is 'RIGHT' and x axis value greater than z score"),
    AND($DE$310 = "RIGHT", $DR386 &gt; IF($DI$310="", 0, $DI$310)), $DS386,
    FALSE, N("Check if case is 'TWO' and both directions"),
    AND(
        $DE$310 = "TWO",
        OR($DR386 &lt; -ABS($DI$310), $DR386 &gt; ABS($DI$310))
    ), $DS386,
    FALSE, N("Default case: Return NA()"),
    TRUE, NA()
)</f>
        <v>#N/A</v>
      </c>
      <c r="DW386" s="30"/>
      <c r="DX386" s="66">
        <v>0.49999999999999789</v>
      </c>
      <c r="DY386" s="66">
        <v>0.20599999999999999</v>
      </c>
      <c r="DZ386" s="66">
        <f t="shared" si="158"/>
        <v>0.20599999999999999</v>
      </c>
      <c r="EA386" s="66" t="str">
        <f t="shared" si="159"/>
        <v>x̅</v>
      </c>
    </row>
    <row r="387" spans="27:131" ht="16" x14ac:dyDescent="0.2">
      <c r="AA387"/>
      <c r="AB387" s="30"/>
      <c r="AC387" s="26"/>
      <c r="AD387" s="66"/>
      <c r="AE387" s="26">
        <f t="shared" si="164"/>
        <v>-1</v>
      </c>
      <c r="AF387" s="26">
        <f t="shared" si="165"/>
        <v>-0.12</v>
      </c>
      <c r="AG387" s="83" t="str">
        <f t="shared" si="167"/>
        <v>79.55</v>
      </c>
      <c r="AH387" s="26"/>
      <c r="AI387" s="30"/>
      <c r="AJ387" s="30"/>
      <c r="AK387" s="30"/>
      <c r="AL387" s="30"/>
      <c r="AM387" s="30"/>
      <c r="AN387" s="30"/>
      <c r="AO387" s="30"/>
      <c r="AP387" s="30"/>
      <c r="AQ387" s="30"/>
      <c r="AR387" s="30"/>
      <c r="AS387" s="38">
        <f t="shared" si="168"/>
        <v>1.1249999999999976</v>
      </c>
      <c r="AT387" s="78">
        <f t="shared" si="166"/>
        <v>0.2083973327725395</v>
      </c>
      <c r="AU387" s="78" t="e" cm="1">
        <f t="array" ref="AU387">_xlfn.IFS(
    FALSE, N("Check if X1 shading is ON"),
    $AU$286&lt;&gt;"x", NA(),
    FALSE, N("Check if case is 'LEFT' and x axis value less than z score"),
    AND($AF$305 = "LEFT", $AS387 &lt; IF($AJ$305="", 0, $AJ$305)), $AT387,
    FALSE, N("Check if case is 'RIGHT' and x axis value greater than z score"),
    AND($AF$305 = "RIGHT", $AS387 &gt; IF($AJ$305="", 0, $AJ$305)), $AT387,
    FALSE, N("Check if case is 'TWO' and both directions"),
    AND(
        $AF$305 = "TWO",
        OR($AS387 &lt; -ABS($AJ$305), $AS387 &gt; ABS($AJ$306))
    ), $AT387,
    FALSE, N("Default case: Return NA()"),
    TRUE, NA()
)</f>
        <v>#N/A</v>
      </c>
      <c r="AV387" s="78" t="e" cm="1">
        <f t="array" ref="AV387">_xlfn.IFS(
    FALSE, N("Check if X1 shading is ON"),
    $AU$286&lt;&gt;"x", NA(),
    FALSE, N("Check if case is 'LEFT' and x axis value less than z score"),
    AND($AF$306 = "LEFT", $AS387 &lt; IF($AJ$306="", 0, $AJ$306)), $AT387,
    FALSE, N("Check if case is 'RIGHT' and x axis value greater than z score"),
    AND($AF$306 = "RIGHT", $AS387 &gt; IF($AJ$306="", 0, $AJ$306)), $AT387,
    FALSE, N("Default case: Return NA()"),
    TRUE, NA()
)</f>
        <v>#N/A</v>
      </c>
      <c r="AW387" s="78" t="e" cm="1">
        <f t="array" ref="AW387">_xlfn.IFS(
    FALSE, N("Check if X1 shading is ON"),
    $AW$286&lt;&gt;"x", NA(),
    FALSE, N("Check if case is 'LEFT' and x axis value less than z score"),
    AND($AF$309 = "LEFT", $AS387 &lt; IF($AJ$309="", 0, $AJ$309)), $AT387,
    FALSE, N("Check if case is 'RIGHT' and x axis value greater than z score"),
    AND($AF$309 = "RIGHT", $AS387 &gt; IF($AJ$309="", 0, $AJ$309)), $AT387,
    FALSE, N("Check if case is 'TWO' and both directions"),
    AND(
        $AF$309 = "TWO",
        OR($AS387 &lt; -ABS($AJ$309), $AS387 &gt; ABS($AJ$309))
    ), $AT387,
    FALSE, N("Default case: Return NA()"),
    TRUE, NA()
)</f>
        <v>#N/A</v>
      </c>
      <c r="AX387" s="30"/>
      <c r="AY387" s="66">
        <v>0.83333333333333093</v>
      </c>
      <c r="AZ387" s="66">
        <v>0.20599999999999999</v>
      </c>
      <c r="BA387" s="66">
        <f t="shared" si="156"/>
        <v>0.20599999999999999</v>
      </c>
      <c r="BB387" s="66" t="str">
        <f t="shared" si="157"/>
        <v>x̅</v>
      </c>
      <c r="DA387" s="30"/>
      <c r="DB387" s="26"/>
      <c r="DC387" s="66"/>
      <c r="DD387" s="26">
        <f t="shared" si="169"/>
        <v>-2</v>
      </c>
      <c r="DE387" s="26">
        <f t="shared" si="170"/>
        <v>-0.12</v>
      </c>
      <c r="DF387" s="83" t="str">
        <f t="shared" si="172"/>
        <v>79.10</v>
      </c>
      <c r="DG387" s="26"/>
      <c r="DH387" s="30"/>
      <c r="DI387" s="30"/>
      <c r="DJ387" s="30"/>
      <c r="DK387" s="30"/>
      <c r="DL387" s="30"/>
      <c r="DM387" s="30"/>
      <c r="DN387" s="30"/>
      <c r="DO387" s="30"/>
      <c r="DP387" s="30"/>
      <c r="DQ387" s="30"/>
      <c r="DR387" s="38">
        <f t="shared" si="173"/>
        <v>1.0833333333333308</v>
      </c>
      <c r="DS387" s="78">
        <f t="shared" si="171"/>
        <v>0.21813609130606706</v>
      </c>
      <c r="DT387" s="78" t="e" cm="1">
        <f t="array" ref="DT387">_xlfn.IFS(
    FALSE, N("Check if X1 shading is ON"),
    $DT$287&lt;&gt;"x", NA(),
    FALSE, N("Check if case is 'LEFT' and x axis value less than z score"),
    AND($DE$306 = "LEFT", $DR387 &lt; IF($DI$306="", 0, $DI$306)), $DS387,
    FALSE, N("Check if case is 'RIGHT' and x axis value greater than z score"),
    AND($DE$306 = "RIGHT", $DR387 &gt; IF($DI$306="", 0, $DI$306)), $DS387,
    FALSE, N("Check if case is 'TWO' and both directions"),
    AND(
        $DE$306 = "TWO",
        OR($DR387 &lt; -ABS($DI$306), $DR387 &gt; ABS($DI$307))
    ), $DS387,
    FALSE, N("Default case: Return NA()"),
    TRUE, NA()
)</f>
        <v>#N/A</v>
      </c>
      <c r="DU387" s="78" t="e" cm="1">
        <f t="array" ref="DU387">_xlfn.IFS(
    FALSE, N("Check if X1 shading is ON"),
    $DT$287&lt;&gt;"x", NA(),
    FALSE, N("Check if case is 'LEFT' and x axis value less than z score"),
    AND($DE$307 = "LEFT", $DR387 &lt; IF($DI$307="", 0, $DI$307)), $DS387,
    FALSE, N("Check if case is 'RIGHT' and x axis value greater than z score"),
    AND($DE$307 = "RIGHT", $DR387 &gt; IF($DI$307="", 0, $DI$307)), $DS387,
    FALSE, N("Default case: Return NA()"),
    TRUE, NA()
)</f>
        <v>#N/A</v>
      </c>
      <c r="DV387" s="78" t="e" cm="1">
        <f t="array" ref="DV387">_xlfn.IFS(
    FALSE, N("Check if X1 shading is ON"),
    $DV$287&lt;&gt;"x", NA(),
    FALSE, N("Check if case is 'LEFT' and x axis value less than z score"),
    AND($DE$310 = "LEFT", $DR387 &lt; IF($DI$310="", 0, $DI$310)), $DS387,
    FALSE, N("Check if case is 'RIGHT' and x axis value greater than z score"),
    AND($DE$310 = "RIGHT", $DR387 &gt; IF($DI$310="", 0, $DI$310)), $DS387,
    FALSE, N("Check if case is 'TWO' and both directions"),
    AND(
        $DE$310 = "TWO",
        OR($DR387 &lt; -ABS($DI$310), $DR387 &gt; ABS($DI$310))
    ), $DS387,
    FALSE, N("Default case: Return NA()"),
    TRUE, NA()
)</f>
        <v>#N/A</v>
      </c>
      <c r="DW387" s="30"/>
      <c r="DX387" s="66">
        <v>0.66666666666666441</v>
      </c>
      <c r="DY387" s="66">
        <v>0.20599999999999999</v>
      </c>
      <c r="DZ387" s="66">
        <f t="shared" si="158"/>
        <v>0.20599999999999999</v>
      </c>
      <c r="EA387" s="66" t="str">
        <f t="shared" si="159"/>
        <v>x̅</v>
      </c>
    </row>
    <row r="388" spans="27:131" ht="16" x14ac:dyDescent="0.2">
      <c r="AA388"/>
      <c r="AB388" s="30"/>
      <c r="AC388" s="26"/>
      <c r="AD388" s="66"/>
      <c r="AE388" s="26">
        <f t="shared" si="164"/>
        <v>0</v>
      </c>
      <c r="AF388" s="26">
        <f t="shared" si="165"/>
        <v>-0.12</v>
      </c>
      <c r="AG388" s="83" t="str">
        <f t="shared" si="167"/>
        <v>80.00</v>
      </c>
      <c r="AH388" s="26"/>
      <c r="AI388" s="30"/>
      <c r="AJ388" s="30"/>
      <c r="AK388" s="30"/>
      <c r="AL388" s="30"/>
      <c r="AM388" s="30"/>
      <c r="AN388" s="30"/>
      <c r="AO388" s="30"/>
      <c r="AP388" s="30"/>
      <c r="AQ388" s="30"/>
      <c r="AR388" s="30"/>
      <c r="AS388" s="38">
        <f t="shared" si="168"/>
        <v>1.1666666666666643</v>
      </c>
      <c r="AT388" s="78">
        <f t="shared" si="166"/>
        <v>0.19877965821092936</v>
      </c>
      <c r="AU388" s="78" t="e" cm="1">
        <f t="array" ref="AU388">_xlfn.IFS(
    FALSE, N("Check if X1 shading is ON"),
    $AU$286&lt;&gt;"x", NA(),
    FALSE, N("Check if case is 'LEFT' and x axis value less than z score"),
    AND($AF$305 = "LEFT", $AS388 &lt; IF($AJ$305="", 0, $AJ$305)), $AT388,
    FALSE, N("Check if case is 'RIGHT' and x axis value greater than z score"),
    AND($AF$305 = "RIGHT", $AS388 &gt; IF($AJ$305="", 0, $AJ$305)), $AT388,
    FALSE, N("Check if case is 'TWO' and both directions"),
    AND(
        $AF$305 = "TWO",
        OR($AS388 &lt; -ABS($AJ$305), $AS388 &gt; ABS($AJ$306))
    ), $AT388,
    FALSE, N("Default case: Return NA()"),
    TRUE, NA()
)</f>
        <v>#N/A</v>
      </c>
      <c r="AV388" s="78" t="e" cm="1">
        <f t="array" ref="AV388">_xlfn.IFS(
    FALSE, N("Check if X1 shading is ON"),
    $AU$286&lt;&gt;"x", NA(),
    FALSE, N("Check if case is 'LEFT' and x axis value less than z score"),
    AND($AF$306 = "LEFT", $AS388 &lt; IF($AJ$306="", 0, $AJ$306)), $AT388,
    FALSE, N("Check if case is 'RIGHT' and x axis value greater than z score"),
    AND($AF$306 = "RIGHT", $AS388 &gt; IF($AJ$306="", 0, $AJ$306)), $AT388,
    FALSE, N("Default case: Return NA()"),
    TRUE, NA()
)</f>
        <v>#N/A</v>
      </c>
      <c r="AW388" s="78" t="e" cm="1">
        <f t="array" ref="AW388">_xlfn.IFS(
    FALSE, N("Check if X1 shading is ON"),
    $AW$286&lt;&gt;"x", NA(),
    FALSE, N("Check if case is 'LEFT' and x axis value less than z score"),
    AND($AF$309 = "LEFT", $AS388 &lt; IF($AJ$309="", 0, $AJ$309)), $AT388,
    FALSE, N("Check if case is 'RIGHT' and x axis value greater than z score"),
    AND($AF$309 = "RIGHT", $AS388 &gt; IF($AJ$309="", 0, $AJ$309)), $AT388,
    FALSE, N("Check if case is 'TWO' and both directions"),
    AND(
        $AF$309 = "TWO",
        OR($AS388 &lt; -ABS($AJ$309), $AS388 &gt; ABS($AJ$309))
    ), $AT388,
    FALSE, N("Default case: Return NA()"),
    TRUE, NA()
)</f>
        <v>#N/A</v>
      </c>
      <c r="AX388" s="30"/>
      <c r="AY388" s="66">
        <v>-0.83333333333333526</v>
      </c>
      <c r="AZ388" s="66">
        <v>0.22999999999999998</v>
      </c>
      <c r="BA388" s="66">
        <f t="shared" si="156"/>
        <v>0.22999999999999998</v>
      </c>
      <c r="BB388" s="66" t="str">
        <f t="shared" si="157"/>
        <v>x̅</v>
      </c>
      <c r="DA388" s="30"/>
      <c r="DB388" s="26"/>
      <c r="DC388" s="66"/>
      <c r="DD388" s="26">
        <f t="shared" si="169"/>
        <v>-1</v>
      </c>
      <c r="DE388" s="26">
        <f t="shared" si="170"/>
        <v>-0.12</v>
      </c>
      <c r="DF388" s="83" t="str">
        <f t="shared" si="172"/>
        <v>79.55</v>
      </c>
      <c r="DG388" s="26"/>
      <c r="DH388" s="30"/>
      <c r="DI388" s="30"/>
      <c r="DJ388" s="30"/>
      <c r="DK388" s="30"/>
      <c r="DL388" s="30"/>
      <c r="DM388" s="30"/>
      <c r="DN388" s="30"/>
      <c r="DO388" s="30"/>
      <c r="DP388" s="30"/>
      <c r="DQ388" s="30"/>
      <c r="DR388" s="38">
        <f t="shared" si="173"/>
        <v>1.1249999999999976</v>
      </c>
      <c r="DS388" s="78">
        <f t="shared" si="171"/>
        <v>0.2083973327725395</v>
      </c>
      <c r="DT388" s="78" t="e" cm="1">
        <f t="array" ref="DT388">_xlfn.IFS(
    FALSE, N("Check if X1 shading is ON"),
    $DT$287&lt;&gt;"x", NA(),
    FALSE, N("Check if case is 'LEFT' and x axis value less than z score"),
    AND($DE$306 = "LEFT", $DR388 &lt; IF($DI$306="", 0, $DI$306)), $DS388,
    FALSE, N("Check if case is 'RIGHT' and x axis value greater than z score"),
    AND($DE$306 = "RIGHT", $DR388 &gt; IF($DI$306="", 0, $DI$306)), $DS388,
    FALSE, N("Check if case is 'TWO' and both directions"),
    AND(
        $DE$306 = "TWO",
        OR($DR388 &lt; -ABS($DI$306), $DR388 &gt; ABS($DI$307))
    ), $DS388,
    FALSE, N("Default case: Return NA()"),
    TRUE, NA()
)</f>
        <v>#N/A</v>
      </c>
      <c r="DU388" s="78" t="e" cm="1">
        <f t="array" ref="DU388">_xlfn.IFS(
    FALSE, N("Check if X1 shading is ON"),
    $DT$287&lt;&gt;"x", NA(),
    FALSE, N("Check if case is 'LEFT' and x axis value less than z score"),
    AND($DE$307 = "LEFT", $DR388 &lt; IF($DI$307="", 0, $DI$307)), $DS388,
    FALSE, N("Check if case is 'RIGHT' and x axis value greater than z score"),
    AND($DE$307 = "RIGHT", $DR388 &gt; IF($DI$307="", 0, $DI$307)), $DS388,
    FALSE, N("Default case: Return NA()"),
    TRUE, NA()
)</f>
        <v>#N/A</v>
      </c>
      <c r="DV388" s="78" t="e" cm="1">
        <f t="array" ref="DV388">_xlfn.IFS(
    FALSE, N("Check if X1 shading is ON"),
    $DV$287&lt;&gt;"x", NA(),
    FALSE, N("Check if case is 'LEFT' and x axis value less than z score"),
    AND($DE$310 = "LEFT", $DR388 &lt; IF($DI$310="", 0, $DI$310)), $DS388,
    FALSE, N("Check if case is 'RIGHT' and x axis value greater than z score"),
    AND($DE$310 = "RIGHT", $DR388 &gt; IF($DI$310="", 0, $DI$310)), $DS388,
    FALSE, N("Check if case is 'TWO' and both directions"),
    AND(
        $DE$310 = "TWO",
        OR($DR388 &lt; -ABS($DI$310), $DR388 &gt; ABS($DI$310))
    ), $DS388,
    FALSE, N("Default case: Return NA()"),
    TRUE, NA()
)</f>
        <v>#N/A</v>
      </c>
      <c r="DW388" s="30"/>
      <c r="DX388" s="66">
        <v>0.83333333333333093</v>
      </c>
      <c r="DY388" s="66">
        <v>0.20599999999999999</v>
      </c>
      <c r="DZ388" s="66">
        <f t="shared" si="158"/>
        <v>0.20599999999999999</v>
      </c>
      <c r="EA388" s="66" t="str">
        <f t="shared" si="159"/>
        <v>x̅</v>
      </c>
    </row>
    <row r="389" spans="27:131" ht="16" x14ac:dyDescent="0.2">
      <c r="AA389"/>
      <c r="AB389" s="30"/>
      <c r="AC389" s="26"/>
      <c r="AD389" s="66"/>
      <c r="AE389" s="26">
        <f t="shared" si="164"/>
        <v>1</v>
      </c>
      <c r="AF389" s="26">
        <f t="shared" si="165"/>
        <v>-0.12</v>
      </c>
      <c r="AG389" s="83" t="str">
        <f t="shared" si="167"/>
        <v>80.45</v>
      </c>
      <c r="AH389" s="26"/>
      <c r="AI389" s="30"/>
      <c r="AJ389" s="30"/>
      <c r="AK389" s="30"/>
      <c r="AL389" s="30"/>
      <c r="AM389" s="30"/>
      <c r="AN389" s="30"/>
      <c r="AO389" s="30"/>
      <c r="AP389" s="30"/>
      <c r="AQ389" s="30"/>
      <c r="AR389" s="30"/>
      <c r="AS389" s="38">
        <f t="shared" si="168"/>
        <v>1.208333333333331</v>
      </c>
      <c r="AT389" s="78">
        <f t="shared" si="166"/>
        <v>0.18930998467871205</v>
      </c>
      <c r="AU389" s="78" t="e" cm="1">
        <f t="array" ref="AU389">_xlfn.IFS(
    FALSE, N("Check if X1 shading is ON"),
    $AU$286&lt;&gt;"x", NA(),
    FALSE, N("Check if case is 'LEFT' and x axis value less than z score"),
    AND($AF$305 = "LEFT", $AS389 &lt; IF($AJ$305="", 0, $AJ$305)), $AT389,
    FALSE, N("Check if case is 'RIGHT' and x axis value greater than z score"),
    AND($AF$305 = "RIGHT", $AS389 &gt; IF($AJ$305="", 0, $AJ$305)), $AT389,
    FALSE, N("Check if case is 'TWO' and both directions"),
    AND(
        $AF$305 = "TWO",
        OR($AS389 &lt; -ABS($AJ$305), $AS389 &gt; ABS($AJ$306))
    ), $AT389,
    FALSE, N("Default case: Return NA()"),
    TRUE, NA()
)</f>
        <v>#N/A</v>
      </c>
      <c r="AV389" s="78" t="e" cm="1">
        <f t="array" ref="AV389">_xlfn.IFS(
    FALSE, N("Check if X1 shading is ON"),
    $AU$286&lt;&gt;"x", NA(),
    FALSE, N("Check if case is 'LEFT' and x axis value less than z score"),
    AND($AF$306 = "LEFT", $AS389 &lt; IF($AJ$306="", 0, $AJ$306)), $AT389,
    FALSE, N("Check if case is 'RIGHT' and x axis value greater than z score"),
    AND($AF$306 = "RIGHT", $AS389 &gt; IF($AJ$306="", 0, $AJ$306)), $AT389,
    FALSE, N("Default case: Return NA()"),
    TRUE, NA()
)</f>
        <v>#N/A</v>
      </c>
      <c r="AW389" s="78" t="e" cm="1">
        <f t="array" ref="AW389">_xlfn.IFS(
    FALSE, N("Check if X1 shading is ON"),
    $AW$286&lt;&gt;"x", NA(),
    FALSE, N("Check if case is 'LEFT' and x axis value less than z score"),
    AND($AF$309 = "LEFT", $AS389 &lt; IF($AJ$309="", 0, $AJ$309)), $AT389,
    FALSE, N("Check if case is 'RIGHT' and x axis value greater than z score"),
    AND($AF$309 = "RIGHT", $AS389 &gt; IF($AJ$309="", 0, $AJ$309)), $AT389,
    FALSE, N("Check if case is 'TWO' and both directions"),
    AND(
        $AF$309 = "TWO",
        OR($AS389 &lt; -ABS($AJ$309), $AS389 &gt; ABS($AJ$309))
    ), $AT389,
    FALSE, N("Default case: Return NA()"),
    TRUE, NA()
)</f>
        <v>#N/A</v>
      </c>
      <c r="AX389" s="30"/>
      <c r="AY389" s="66">
        <v>-0.66666666666666874</v>
      </c>
      <c r="AZ389" s="66">
        <v>0.22999999999999998</v>
      </c>
      <c r="BA389" s="66">
        <f t="shared" si="156"/>
        <v>0.22999999999999998</v>
      </c>
      <c r="BB389" s="66" t="str">
        <f t="shared" si="157"/>
        <v>x̅</v>
      </c>
      <c r="DA389" s="30"/>
      <c r="DB389" s="26"/>
      <c r="DC389" s="66"/>
      <c r="DD389" s="26">
        <f t="shared" si="169"/>
        <v>0</v>
      </c>
      <c r="DE389" s="26">
        <f t="shared" si="170"/>
        <v>-0.12</v>
      </c>
      <c r="DF389" s="83" t="str">
        <f t="shared" si="172"/>
        <v>80.00</v>
      </c>
      <c r="DG389" s="26"/>
      <c r="DH389" s="30"/>
      <c r="DI389" s="30"/>
      <c r="DJ389" s="30"/>
      <c r="DK389" s="30"/>
      <c r="DL389" s="30"/>
      <c r="DM389" s="30"/>
      <c r="DN389" s="30"/>
      <c r="DO389" s="30"/>
      <c r="DP389" s="30"/>
      <c r="DQ389" s="30"/>
      <c r="DR389" s="38">
        <f t="shared" si="173"/>
        <v>1.1666666666666643</v>
      </c>
      <c r="DS389" s="78">
        <f t="shared" si="171"/>
        <v>0.19877965821092936</v>
      </c>
      <c r="DT389" s="78" t="e" cm="1">
        <f t="array" ref="DT389">_xlfn.IFS(
    FALSE, N("Check if X1 shading is ON"),
    $DT$287&lt;&gt;"x", NA(),
    FALSE, N("Check if case is 'LEFT' and x axis value less than z score"),
    AND($DE$306 = "LEFT", $DR389 &lt; IF($DI$306="", 0, $DI$306)), $DS389,
    FALSE, N("Check if case is 'RIGHT' and x axis value greater than z score"),
    AND($DE$306 = "RIGHT", $DR389 &gt; IF($DI$306="", 0, $DI$306)), $DS389,
    FALSE, N("Check if case is 'TWO' and both directions"),
    AND(
        $DE$306 = "TWO",
        OR($DR389 &lt; -ABS($DI$306), $DR389 &gt; ABS($DI$307))
    ), $DS389,
    FALSE, N("Default case: Return NA()"),
    TRUE, NA()
)</f>
        <v>#N/A</v>
      </c>
      <c r="DU389" s="78" t="e" cm="1">
        <f t="array" ref="DU389">_xlfn.IFS(
    FALSE, N("Check if X1 shading is ON"),
    $DT$287&lt;&gt;"x", NA(),
    FALSE, N("Check if case is 'LEFT' and x axis value less than z score"),
    AND($DE$307 = "LEFT", $DR389 &lt; IF($DI$307="", 0, $DI$307)), $DS389,
    FALSE, N("Check if case is 'RIGHT' and x axis value greater than z score"),
    AND($DE$307 = "RIGHT", $DR389 &gt; IF($DI$307="", 0, $DI$307)), $DS389,
    FALSE, N("Default case: Return NA()"),
    TRUE, NA()
)</f>
        <v>#N/A</v>
      </c>
      <c r="DV389" s="78" t="e" cm="1">
        <f t="array" ref="DV389">_xlfn.IFS(
    FALSE, N("Check if X1 shading is ON"),
    $DV$287&lt;&gt;"x", NA(),
    FALSE, N("Check if case is 'LEFT' and x axis value less than z score"),
    AND($DE$310 = "LEFT", $DR389 &lt; IF($DI$310="", 0, $DI$310)), $DS389,
    FALSE, N("Check if case is 'RIGHT' and x axis value greater than z score"),
    AND($DE$310 = "RIGHT", $DR389 &gt; IF($DI$310="", 0, $DI$310)), $DS389,
    FALSE, N("Check if case is 'TWO' and both directions"),
    AND(
        $DE$310 = "TWO",
        OR($DR389 &lt; -ABS($DI$310), $DR389 &gt; ABS($DI$310))
    ), $DS389,
    FALSE, N("Default case: Return NA()"),
    TRUE, NA()
)</f>
        <v>#N/A</v>
      </c>
      <c r="DW389" s="30"/>
      <c r="DX389" s="66">
        <v>-0.83333333333333526</v>
      </c>
      <c r="DY389" s="66">
        <v>0.22999999999999998</v>
      </c>
      <c r="DZ389" s="66">
        <f t="shared" si="158"/>
        <v>0.22999999999999998</v>
      </c>
      <c r="EA389" s="66" t="str">
        <f t="shared" si="159"/>
        <v>x̅</v>
      </c>
    </row>
    <row r="390" spans="27:131" ht="16" x14ac:dyDescent="0.2">
      <c r="AA390"/>
      <c r="AB390" s="30"/>
      <c r="AC390" s="26"/>
      <c r="AD390" s="66"/>
      <c r="AE390" s="26">
        <f t="shared" si="164"/>
        <v>2</v>
      </c>
      <c r="AF390" s="26">
        <f t="shared" si="165"/>
        <v>-0.12</v>
      </c>
      <c r="AG390" s="83" t="str">
        <f t="shared" si="167"/>
        <v>80.90</v>
      </c>
      <c r="AH390" s="26"/>
      <c r="AI390" s="30"/>
      <c r="AJ390" s="30"/>
      <c r="AK390" s="30"/>
      <c r="AL390" s="30"/>
      <c r="AM390" s="30"/>
      <c r="AN390" s="30"/>
      <c r="AO390" s="30"/>
      <c r="AP390" s="30"/>
      <c r="AQ390" s="30"/>
      <c r="AR390" s="30"/>
      <c r="AS390" s="38">
        <f t="shared" si="168"/>
        <v>1.2499999999999978</v>
      </c>
      <c r="AT390" s="78">
        <f t="shared" si="166"/>
        <v>0.18001293391364212</v>
      </c>
      <c r="AU390" s="78" t="e" cm="1">
        <f t="array" ref="AU390">_xlfn.IFS(
    FALSE, N("Check if X1 shading is ON"),
    $AU$286&lt;&gt;"x", NA(),
    FALSE, N("Check if case is 'LEFT' and x axis value less than z score"),
    AND($AF$305 = "LEFT", $AS390 &lt; IF($AJ$305="", 0, $AJ$305)), $AT390,
    FALSE, N("Check if case is 'RIGHT' and x axis value greater than z score"),
    AND($AF$305 = "RIGHT", $AS390 &gt; IF($AJ$305="", 0, $AJ$305)), $AT390,
    FALSE, N("Check if case is 'TWO' and both directions"),
    AND(
        $AF$305 = "TWO",
        OR($AS390 &lt; -ABS($AJ$305), $AS390 &gt; ABS($AJ$306))
    ), $AT390,
    FALSE, N("Default case: Return NA()"),
    TRUE, NA()
)</f>
        <v>#N/A</v>
      </c>
      <c r="AV390" s="78" t="e" cm="1">
        <f t="array" ref="AV390">_xlfn.IFS(
    FALSE, N("Check if X1 shading is ON"),
    $AU$286&lt;&gt;"x", NA(),
    FALSE, N("Check if case is 'LEFT' and x axis value less than z score"),
    AND($AF$306 = "LEFT", $AS390 &lt; IF($AJ$306="", 0, $AJ$306)), $AT390,
    FALSE, N("Check if case is 'RIGHT' and x axis value greater than z score"),
    AND($AF$306 = "RIGHT", $AS390 &gt; IF($AJ$306="", 0, $AJ$306)), $AT390,
    FALSE, N("Default case: Return NA()"),
    TRUE, NA()
)</f>
        <v>#N/A</v>
      </c>
      <c r="AW390" s="78" t="e" cm="1">
        <f t="array" ref="AW390">_xlfn.IFS(
    FALSE, N("Check if X1 shading is ON"),
    $AW$286&lt;&gt;"x", NA(),
    FALSE, N("Check if case is 'LEFT' and x axis value less than z score"),
    AND($AF$309 = "LEFT", $AS390 &lt; IF($AJ$309="", 0, $AJ$309)), $AT390,
    FALSE, N("Check if case is 'RIGHT' and x axis value greater than z score"),
    AND($AF$309 = "RIGHT", $AS390 &gt; IF($AJ$309="", 0, $AJ$309)), $AT390,
    FALSE, N("Check if case is 'TWO' and both directions"),
    AND(
        $AF$309 = "TWO",
        OR($AS390 &lt; -ABS($AJ$309), $AS390 &gt; ABS($AJ$309))
    ), $AT390,
    FALSE, N("Default case: Return NA()"),
    TRUE, NA()
)</f>
        <v>#N/A</v>
      </c>
      <c r="AX390" s="30"/>
      <c r="AY390" s="66">
        <v>-0.50000000000000222</v>
      </c>
      <c r="AZ390" s="66">
        <v>0.22999999999999998</v>
      </c>
      <c r="BA390" s="66">
        <f t="shared" si="156"/>
        <v>0.22999999999999998</v>
      </c>
      <c r="BB390" s="66" t="str">
        <f t="shared" si="157"/>
        <v>x̅</v>
      </c>
      <c r="DA390" s="30"/>
      <c r="DB390" s="26"/>
      <c r="DC390" s="66"/>
      <c r="DD390" s="26">
        <f t="shared" si="169"/>
        <v>1</v>
      </c>
      <c r="DE390" s="26">
        <f t="shared" si="170"/>
        <v>-0.12</v>
      </c>
      <c r="DF390" s="83" t="str">
        <f t="shared" si="172"/>
        <v>80.45</v>
      </c>
      <c r="DG390" s="26"/>
      <c r="DH390" s="30"/>
      <c r="DI390" s="30"/>
      <c r="DJ390" s="30"/>
      <c r="DK390" s="30"/>
      <c r="DL390" s="30"/>
      <c r="DM390" s="30"/>
      <c r="DN390" s="30"/>
      <c r="DO390" s="30"/>
      <c r="DP390" s="30"/>
      <c r="DQ390" s="30"/>
      <c r="DR390" s="38">
        <f t="shared" si="173"/>
        <v>1.208333333333331</v>
      </c>
      <c r="DS390" s="78">
        <f t="shared" si="171"/>
        <v>0.18930998467871205</v>
      </c>
      <c r="DT390" s="78" t="e" cm="1">
        <f t="array" ref="DT390">_xlfn.IFS(
    FALSE, N("Check if X1 shading is ON"),
    $DT$287&lt;&gt;"x", NA(),
    FALSE, N("Check if case is 'LEFT' and x axis value less than z score"),
    AND($DE$306 = "LEFT", $DR390 &lt; IF($DI$306="", 0, $DI$306)), $DS390,
    FALSE, N("Check if case is 'RIGHT' and x axis value greater than z score"),
    AND($DE$306 = "RIGHT", $DR390 &gt; IF($DI$306="", 0, $DI$306)), $DS390,
    FALSE, N("Check if case is 'TWO' and both directions"),
    AND(
        $DE$306 = "TWO",
        OR($DR390 &lt; -ABS($DI$306), $DR390 &gt; ABS($DI$307))
    ), $DS390,
    FALSE, N("Default case: Return NA()"),
    TRUE, NA()
)</f>
        <v>#N/A</v>
      </c>
      <c r="DU390" s="78" t="e" cm="1">
        <f t="array" ref="DU390">_xlfn.IFS(
    FALSE, N("Check if X1 shading is ON"),
    $DT$287&lt;&gt;"x", NA(),
    FALSE, N("Check if case is 'LEFT' and x axis value less than z score"),
    AND($DE$307 = "LEFT", $DR390 &lt; IF($DI$307="", 0, $DI$307)), $DS390,
    FALSE, N("Check if case is 'RIGHT' and x axis value greater than z score"),
    AND($DE$307 = "RIGHT", $DR390 &gt; IF($DI$307="", 0, $DI$307)), $DS390,
    FALSE, N("Default case: Return NA()"),
    TRUE, NA()
)</f>
        <v>#N/A</v>
      </c>
      <c r="DV390" s="78" t="e" cm="1">
        <f t="array" ref="DV390">_xlfn.IFS(
    FALSE, N("Check if X1 shading is ON"),
    $DV$287&lt;&gt;"x", NA(),
    FALSE, N("Check if case is 'LEFT' and x axis value less than z score"),
    AND($DE$310 = "LEFT", $DR390 &lt; IF($DI$310="", 0, $DI$310)), $DS390,
    FALSE, N("Check if case is 'RIGHT' and x axis value greater than z score"),
    AND($DE$310 = "RIGHT", $DR390 &gt; IF($DI$310="", 0, $DI$310)), $DS390,
    FALSE, N("Check if case is 'TWO' and both directions"),
    AND(
        $DE$310 = "TWO",
        OR($DR390 &lt; -ABS($DI$310), $DR390 &gt; ABS($DI$310))
    ), $DS390,
    FALSE, N("Default case: Return NA()"),
    TRUE, NA()
)</f>
        <v>#N/A</v>
      </c>
      <c r="DW390" s="30"/>
      <c r="DX390" s="66">
        <v>-0.66666666666666874</v>
      </c>
      <c r="DY390" s="66">
        <v>0.22999999999999998</v>
      </c>
      <c r="DZ390" s="66">
        <f t="shared" si="158"/>
        <v>0.22999999999999998</v>
      </c>
      <c r="EA390" s="66" t="str">
        <f t="shared" si="159"/>
        <v>x̅</v>
      </c>
    </row>
    <row r="391" spans="27:131" ht="16" x14ac:dyDescent="0.2">
      <c r="AA391"/>
      <c r="AB391" s="30"/>
      <c r="AC391" s="26"/>
      <c r="AD391" s="66"/>
      <c r="AE391" s="26">
        <f t="shared" si="164"/>
        <v>3</v>
      </c>
      <c r="AF391" s="26">
        <f t="shared" si="165"/>
        <v>-0.12</v>
      </c>
      <c r="AG391" s="83" t="str">
        <f t="shared" si="167"/>
        <v>81.34</v>
      </c>
      <c r="AH391" s="26"/>
      <c r="AI391" s="30"/>
      <c r="AJ391" s="30"/>
      <c r="AK391" s="30"/>
      <c r="AL391" s="30"/>
      <c r="AM391" s="30"/>
      <c r="AN391" s="30"/>
      <c r="AO391" s="30"/>
      <c r="AP391" s="30"/>
      <c r="AQ391" s="30"/>
      <c r="AR391" s="30"/>
      <c r="AS391" s="38">
        <f t="shared" si="168"/>
        <v>1.2916666666666645</v>
      </c>
      <c r="AT391" s="78">
        <f t="shared" si="166"/>
        <v>0.17091079016835131</v>
      </c>
      <c r="AU391" s="78" t="e" cm="1">
        <f t="array" ref="AU391">_xlfn.IFS(
    FALSE, N("Check if X1 shading is ON"),
    $AU$286&lt;&gt;"x", NA(),
    FALSE, N("Check if case is 'LEFT' and x axis value less than z score"),
    AND($AF$305 = "LEFT", $AS391 &lt; IF($AJ$305="", 0, $AJ$305)), $AT391,
    FALSE, N("Check if case is 'RIGHT' and x axis value greater than z score"),
    AND($AF$305 = "RIGHT", $AS391 &gt; IF($AJ$305="", 0, $AJ$305)), $AT391,
    FALSE, N("Check if case is 'TWO' and both directions"),
    AND(
        $AF$305 = "TWO",
        OR($AS391 &lt; -ABS($AJ$305), $AS391 &gt; ABS($AJ$306))
    ), $AT391,
    FALSE, N("Default case: Return NA()"),
    TRUE, NA()
)</f>
        <v>#N/A</v>
      </c>
      <c r="AV391" s="78" t="e" cm="1">
        <f t="array" ref="AV391">_xlfn.IFS(
    FALSE, N("Check if X1 shading is ON"),
    $AU$286&lt;&gt;"x", NA(),
    FALSE, N("Check if case is 'LEFT' and x axis value less than z score"),
    AND($AF$306 = "LEFT", $AS391 &lt; IF($AJ$306="", 0, $AJ$306)), $AT391,
    FALSE, N("Check if case is 'RIGHT' and x axis value greater than z score"),
    AND($AF$306 = "RIGHT", $AS391 &gt; IF($AJ$306="", 0, $AJ$306)), $AT391,
    FALSE, N("Default case: Return NA()"),
    TRUE, NA()
)</f>
        <v>#N/A</v>
      </c>
      <c r="AW391" s="78" t="e" cm="1">
        <f t="array" ref="AW391">_xlfn.IFS(
    FALSE, N("Check if X1 shading is ON"),
    $AW$286&lt;&gt;"x", NA(),
    FALSE, N("Check if case is 'LEFT' and x axis value less than z score"),
    AND($AF$309 = "LEFT", $AS391 &lt; IF($AJ$309="", 0, $AJ$309)), $AT391,
    FALSE, N("Check if case is 'RIGHT' and x axis value greater than z score"),
    AND($AF$309 = "RIGHT", $AS391 &gt; IF($AJ$309="", 0, $AJ$309)), $AT391,
    FALSE, N("Check if case is 'TWO' and both directions"),
    AND(
        $AF$309 = "TWO",
        OR($AS391 &lt; -ABS($AJ$309), $AS391 &gt; ABS($AJ$309))
    ), $AT391,
    FALSE, N("Default case: Return NA()"),
    TRUE, NA()
)</f>
        <v>#N/A</v>
      </c>
      <c r="AX391" s="30"/>
      <c r="AY391" s="66">
        <v>-0.33333333333333548</v>
      </c>
      <c r="AZ391" s="66">
        <v>0.22999999999999998</v>
      </c>
      <c r="BA391" s="66">
        <f t="shared" si="156"/>
        <v>0.22999999999999998</v>
      </c>
      <c r="BB391" s="66" t="str">
        <f t="shared" si="157"/>
        <v>x̅</v>
      </c>
      <c r="DA391" s="30"/>
      <c r="DB391" s="26"/>
      <c r="DC391" s="66"/>
      <c r="DD391" s="26">
        <f t="shared" si="169"/>
        <v>2</v>
      </c>
      <c r="DE391" s="26">
        <f t="shared" si="170"/>
        <v>-0.12</v>
      </c>
      <c r="DF391" s="83" t="str">
        <f t="shared" si="172"/>
        <v>80.90</v>
      </c>
      <c r="DG391" s="26"/>
      <c r="DH391" s="30"/>
      <c r="DI391" s="30"/>
      <c r="DJ391" s="30"/>
      <c r="DK391" s="30"/>
      <c r="DL391" s="30"/>
      <c r="DM391" s="30"/>
      <c r="DN391" s="30"/>
      <c r="DO391" s="30"/>
      <c r="DP391" s="30"/>
      <c r="DQ391" s="30"/>
      <c r="DR391" s="38">
        <f t="shared" si="173"/>
        <v>1.2499999999999978</v>
      </c>
      <c r="DS391" s="78">
        <f t="shared" si="171"/>
        <v>0.18001293391364212</v>
      </c>
      <c r="DT391" s="78" t="e" cm="1">
        <f t="array" ref="DT391">_xlfn.IFS(
    FALSE, N("Check if X1 shading is ON"),
    $DT$287&lt;&gt;"x", NA(),
    FALSE, N("Check if case is 'LEFT' and x axis value less than z score"),
    AND($DE$306 = "LEFT", $DR391 &lt; IF($DI$306="", 0, $DI$306)), $DS391,
    FALSE, N("Check if case is 'RIGHT' and x axis value greater than z score"),
    AND($DE$306 = "RIGHT", $DR391 &gt; IF($DI$306="", 0, $DI$306)), $DS391,
    FALSE, N("Check if case is 'TWO' and both directions"),
    AND(
        $DE$306 = "TWO",
        OR($DR391 &lt; -ABS($DI$306), $DR391 &gt; ABS($DI$307))
    ), $DS391,
    FALSE, N("Default case: Return NA()"),
    TRUE, NA()
)</f>
        <v>#N/A</v>
      </c>
      <c r="DU391" s="78" t="e" cm="1">
        <f t="array" ref="DU391">_xlfn.IFS(
    FALSE, N("Check if X1 shading is ON"),
    $DT$287&lt;&gt;"x", NA(),
    FALSE, N("Check if case is 'LEFT' and x axis value less than z score"),
    AND($DE$307 = "LEFT", $DR391 &lt; IF($DI$307="", 0, $DI$307)), $DS391,
    FALSE, N("Check if case is 'RIGHT' and x axis value greater than z score"),
    AND($DE$307 = "RIGHT", $DR391 &gt; IF($DI$307="", 0, $DI$307)), $DS391,
    FALSE, N("Default case: Return NA()"),
    TRUE, NA()
)</f>
        <v>#N/A</v>
      </c>
      <c r="DV391" s="78" t="e" cm="1">
        <f t="array" ref="DV391">_xlfn.IFS(
    FALSE, N("Check if X1 shading is ON"),
    $DV$287&lt;&gt;"x", NA(),
    FALSE, N("Check if case is 'LEFT' and x axis value less than z score"),
    AND($DE$310 = "LEFT", $DR391 &lt; IF($DI$310="", 0, $DI$310)), $DS391,
    FALSE, N("Check if case is 'RIGHT' and x axis value greater than z score"),
    AND($DE$310 = "RIGHT", $DR391 &gt; IF($DI$310="", 0, $DI$310)), $DS391,
    FALSE, N("Check if case is 'TWO' and both directions"),
    AND(
        $DE$310 = "TWO",
        OR($DR391 &lt; -ABS($DI$310), $DR391 &gt; ABS($DI$310))
    ), $DS391,
    FALSE, N("Default case: Return NA()"),
    TRUE, NA()
)</f>
        <v>#N/A</v>
      </c>
      <c r="DW391" s="30"/>
      <c r="DX391" s="66">
        <v>-0.50000000000000222</v>
      </c>
      <c r="DY391" s="66">
        <v>0.22999999999999998</v>
      </c>
      <c r="DZ391" s="66">
        <f t="shared" si="158"/>
        <v>0.22999999999999998</v>
      </c>
      <c r="EA391" s="66" t="str">
        <f t="shared" si="159"/>
        <v>x̅</v>
      </c>
    </row>
    <row r="392" spans="27:131" ht="16" x14ac:dyDescent="0.2">
      <c r="AA392"/>
      <c r="AB392" s="30"/>
      <c r="AC392" s="26"/>
      <c r="AD392" s="66"/>
      <c r="AE392" s="66"/>
      <c r="AF392" s="26"/>
      <c r="AG392" s="26"/>
      <c r="AH392" s="26"/>
      <c r="AI392" s="30"/>
      <c r="AJ392" s="30"/>
      <c r="AK392" s="30"/>
      <c r="AL392" s="30"/>
      <c r="AM392" s="30"/>
      <c r="AN392" s="30"/>
      <c r="AO392" s="30"/>
      <c r="AP392" s="30"/>
      <c r="AQ392" s="30"/>
      <c r="AR392" s="30"/>
      <c r="AS392" s="38">
        <f t="shared" si="168"/>
        <v>1.3333333333333313</v>
      </c>
      <c r="AT392" s="78">
        <f t="shared" si="166"/>
        <v>0.16202348261549163</v>
      </c>
      <c r="AU392" s="78" t="e" cm="1">
        <f t="array" ref="AU392">_xlfn.IFS(
    FALSE, N("Check if X1 shading is ON"),
    $AU$286&lt;&gt;"x", NA(),
    FALSE, N("Check if case is 'LEFT' and x axis value less than z score"),
    AND($AF$305 = "LEFT", $AS392 &lt; IF($AJ$305="", 0, $AJ$305)), $AT392,
    FALSE, N("Check if case is 'RIGHT' and x axis value greater than z score"),
    AND($AF$305 = "RIGHT", $AS392 &gt; IF($AJ$305="", 0, $AJ$305)), $AT392,
    FALSE, N("Check if case is 'TWO' and both directions"),
    AND(
        $AF$305 = "TWO",
        OR($AS392 &lt; -ABS($AJ$305), $AS392 &gt; ABS($AJ$306))
    ), $AT392,
    FALSE, N("Default case: Return NA()"),
    TRUE, NA()
)</f>
        <v>#N/A</v>
      </c>
      <c r="AV392" s="78" t="e" cm="1">
        <f t="array" ref="AV392">_xlfn.IFS(
    FALSE, N("Check if X1 shading is ON"),
    $AU$286&lt;&gt;"x", NA(),
    FALSE, N("Check if case is 'LEFT' and x axis value less than z score"),
    AND($AF$306 = "LEFT", $AS392 &lt; IF($AJ$306="", 0, $AJ$306)), $AT392,
    FALSE, N("Check if case is 'RIGHT' and x axis value greater than z score"),
    AND($AF$306 = "RIGHT", $AS392 &gt; IF($AJ$306="", 0, $AJ$306)), $AT392,
    FALSE, N("Default case: Return NA()"),
    TRUE, NA()
)</f>
        <v>#N/A</v>
      </c>
      <c r="AW392" s="78" t="e" cm="1">
        <f t="array" ref="AW392">_xlfn.IFS(
    FALSE, N("Check if X1 shading is ON"),
    $AW$286&lt;&gt;"x", NA(),
    FALSE, N("Check if case is 'LEFT' and x axis value less than z score"),
    AND($AF$309 = "LEFT", $AS392 &lt; IF($AJ$309="", 0, $AJ$309)), $AT392,
    FALSE, N("Check if case is 'RIGHT' and x axis value greater than z score"),
    AND($AF$309 = "RIGHT", $AS392 &gt; IF($AJ$309="", 0, $AJ$309)), $AT392,
    FALSE, N("Check if case is 'TWO' and both directions"),
    AND(
        $AF$309 = "TWO",
        OR($AS392 &lt; -ABS($AJ$309), $AS392 &gt; ABS($AJ$309))
    ), $AT392,
    FALSE, N("Default case: Return NA()"),
    TRUE, NA()
)</f>
        <v>#N/A</v>
      </c>
      <c r="AX392" s="30"/>
      <c r="AY392" s="66">
        <v>-0.16666666666666879</v>
      </c>
      <c r="AZ392" s="66">
        <v>0.22999999999999998</v>
      </c>
      <c r="BA392" s="66">
        <f t="shared" si="156"/>
        <v>0.22999999999999998</v>
      </c>
      <c r="BB392" s="66" t="str">
        <f t="shared" si="157"/>
        <v>x̅</v>
      </c>
      <c r="DA392" s="30"/>
      <c r="DB392" s="26"/>
      <c r="DC392" s="66"/>
      <c r="DD392" s="26">
        <f t="shared" si="169"/>
        <v>3</v>
      </c>
      <c r="DE392" s="26">
        <f t="shared" si="170"/>
        <v>-0.12</v>
      </c>
      <c r="DF392" s="83" t="str">
        <f t="shared" si="172"/>
        <v>81.34</v>
      </c>
      <c r="DG392" s="26"/>
      <c r="DH392" s="30"/>
      <c r="DI392" s="30"/>
      <c r="DJ392" s="30"/>
      <c r="DK392" s="30"/>
      <c r="DL392" s="30"/>
      <c r="DM392" s="30"/>
      <c r="DN392" s="30"/>
      <c r="DO392" s="30"/>
      <c r="DP392" s="30"/>
      <c r="DQ392" s="30"/>
      <c r="DR392" s="38">
        <f t="shared" si="173"/>
        <v>1.2916666666666645</v>
      </c>
      <c r="DS392" s="78">
        <f t="shared" si="171"/>
        <v>0.17091079016835131</v>
      </c>
      <c r="DT392" s="78" t="e" cm="1">
        <f t="array" ref="DT392">_xlfn.IFS(
    FALSE, N("Check if X1 shading is ON"),
    $DT$287&lt;&gt;"x", NA(),
    FALSE, N("Check if case is 'LEFT' and x axis value less than z score"),
    AND($DE$306 = "LEFT", $DR392 &lt; IF($DI$306="", 0, $DI$306)), $DS392,
    FALSE, N("Check if case is 'RIGHT' and x axis value greater than z score"),
    AND($DE$306 = "RIGHT", $DR392 &gt; IF($DI$306="", 0, $DI$306)), $DS392,
    FALSE, N("Check if case is 'TWO' and both directions"),
    AND(
        $DE$306 = "TWO",
        OR($DR392 &lt; -ABS($DI$306), $DR392 &gt; ABS($DI$307))
    ), $DS392,
    FALSE, N("Default case: Return NA()"),
    TRUE, NA()
)</f>
        <v>#N/A</v>
      </c>
      <c r="DU392" s="78" t="e" cm="1">
        <f t="array" ref="DU392">_xlfn.IFS(
    FALSE, N("Check if X1 shading is ON"),
    $DT$287&lt;&gt;"x", NA(),
    FALSE, N("Check if case is 'LEFT' and x axis value less than z score"),
    AND($DE$307 = "LEFT", $DR392 &lt; IF($DI$307="", 0, $DI$307)), $DS392,
    FALSE, N("Check if case is 'RIGHT' and x axis value greater than z score"),
    AND($DE$307 = "RIGHT", $DR392 &gt; IF($DI$307="", 0, $DI$307)), $DS392,
    FALSE, N("Default case: Return NA()"),
    TRUE, NA()
)</f>
        <v>#N/A</v>
      </c>
      <c r="DV392" s="78" t="e" cm="1">
        <f t="array" ref="DV392">_xlfn.IFS(
    FALSE, N("Check if X1 shading is ON"),
    $DV$287&lt;&gt;"x", NA(),
    FALSE, N("Check if case is 'LEFT' and x axis value less than z score"),
    AND($DE$310 = "LEFT", $DR392 &lt; IF($DI$310="", 0, $DI$310)), $DS392,
    FALSE, N("Check if case is 'RIGHT' and x axis value greater than z score"),
    AND($DE$310 = "RIGHT", $DR392 &gt; IF($DI$310="", 0, $DI$310)), $DS392,
    FALSE, N("Check if case is 'TWO' and both directions"),
    AND(
        $DE$310 = "TWO",
        OR($DR392 &lt; -ABS($DI$310), $DR392 &gt; ABS($DI$310))
    ), $DS392,
    FALSE, N("Default case: Return NA()"),
    TRUE, NA()
)</f>
        <v>#N/A</v>
      </c>
      <c r="DW392" s="30"/>
      <c r="DX392" s="66">
        <v>-0.33333333333333548</v>
      </c>
      <c r="DY392" s="66">
        <v>0.22999999999999998</v>
      </c>
      <c r="DZ392" s="66">
        <f t="shared" si="158"/>
        <v>0.22999999999999998</v>
      </c>
      <c r="EA392" s="66" t="str">
        <f t="shared" si="159"/>
        <v>x̅</v>
      </c>
    </row>
    <row r="393" spans="27:131" ht="19" x14ac:dyDescent="0.25">
      <c r="AA393"/>
      <c r="AB393" s="30"/>
      <c r="AC393" s="77" t="s">
        <v>89</v>
      </c>
      <c r="AD393" s="66"/>
      <c r="AE393" s="70" t="str">
        <f>$AH$304</f>
        <v>SE = σ̂(x̅)</v>
      </c>
      <c r="AF393" s="38">
        <f>AH305</f>
        <v>0.44824049374179142</v>
      </c>
      <c r="AG393" s="26"/>
      <c r="AH393" s="26"/>
      <c r="AI393" s="30"/>
      <c r="AJ393" s="30"/>
      <c r="AK393" s="30"/>
      <c r="AL393" s="30"/>
      <c r="AM393" s="30"/>
      <c r="AN393" s="30"/>
      <c r="AO393" s="30"/>
      <c r="AP393" s="30"/>
      <c r="AQ393" s="30"/>
      <c r="AR393" s="30"/>
      <c r="AS393" s="38">
        <f t="shared" si="168"/>
        <v>1.374999999999998</v>
      </c>
      <c r="AT393" s="78">
        <f t="shared" si="166"/>
        <v>0.15336859085580357</v>
      </c>
      <c r="AU393" s="78" t="e" cm="1">
        <f t="array" ref="AU393">_xlfn.IFS(
    FALSE, N("Check if X1 shading is ON"),
    $AU$286&lt;&gt;"x", NA(),
    FALSE, N("Check if case is 'LEFT' and x axis value less than z score"),
    AND($AF$305 = "LEFT", $AS393 &lt; IF($AJ$305="", 0, $AJ$305)), $AT393,
    FALSE, N("Check if case is 'RIGHT' and x axis value greater than z score"),
    AND($AF$305 = "RIGHT", $AS393 &gt; IF($AJ$305="", 0, $AJ$305)), $AT393,
    FALSE, N("Check if case is 'TWO' and both directions"),
    AND(
        $AF$305 = "TWO",
        OR($AS393 &lt; -ABS($AJ$305), $AS393 &gt; ABS($AJ$306))
    ), $AT393,
    FALSE, N("Default case: Return NA()"),
    TRUE, NA()
)</f>
        <v>#N/A</v>
      </c>
      <c r="AV393" s="78" t="e" cm="1">
        <f t="array" ref="AV393">_xlfn.IFS(
    FALSE, N("Check if X1 shading is ON"),
    $AU$286&lt;&gt;"x", NA(),
    FALSE, N("Check if case is 'LEFT' and x axis value less than z score"),
    AND($AF$306 = "LEFT", $AS393 &lt; IF($AJ$306="", 0, $AJ$306)), $AT393,
    FALSE, N("Check if case is 'RIGHT' and x axis value greater than z score"),
    AND($AF$306 = "RIGHT", $AS393 &gt; IF($AJ$306="", 0, $AJ$306)), $AT393,
    FALSE, N("Default case: Return NA()"),
    TRUE, NA()
)</f>
        <v>#N/A</v>
      </c>
      <c r="AW393" s="78" t="e" cm="1">
        <f t="array" ref="AW393">_xlfn.IFS(
    FALSE, N("Check if X1 shading is ON"),
    $AW$286&lt;&gt;"x", NA(),
    FALSE, N("Check if case is 'LEFT' and x axis value less than z score"),
    AND($AF$309 = "LEFT", $AS393 &lt; IF($AJ$309="", 0, $AJ$309)), $AT393,
    FALSE, N("Check if case is 'RIGHT' and x axis value greater than z score"),
    AND($AF$309 = "RIGHT", $AS393 &gt; IF($AJ$309="", 0, $AJ$309)), $AT393,
    FALSE, N("Check if case is 'TWO' and both directions"),
    AND(
        $AF$309 = "TWO",
        OR($AS393 &lt; -ABS($AJ$309), $AS393 &gt; ABS($AJ$309))
    ), $AT393,
    FALSE, N("Default case: Return NA()"),
    TRUE, NA()
)</f>
        <v>#N/A</v>
      </c>
      <c r="AX393" s="30"/>
      <c r="AY393" s="66">
        <v>0.16666666666666449</v>
      </c>
      <c r="AZ393" s="66">
        <v>0.22999999999999998</v>
      </c>
      <c r="BA393" s="66">
        <f t="shared" si="156"/>
        <v>0.22999999999999998</v>
      </c>
      <c r="BB393" s="66" t="str">
        <f t="shared" si="157"/>
        <v>x̅</v>
      </c>
      <c r="DA393" s="30"/>
      <c r="DB393" s="26"/>
      <c r="DC393" s="66"/>
      <c r="DD393" s="66"/>
      <c r="DE393" s="26"/>
      <c r="DF393" s="26"/>
      <c r="DG393" s="26"/>
      <c r="DH393" s="30"/>
      <c r="DI393" s="30"/>
      <c r="DJ393" s="30"/>
      <c r="DK393" s="30"/>
      <c r="DL393" s="30"/>
      <c r="DM393" s="30"/>
      <c r="DN393" s="30"/>
      <c r="DO393" s="30"/>
      <c r="DP393" s="30"/>
      <c r="DQ393" s="30"/>
      <c r="DR393" s="38">
        <f t="shared" si="173"/>
        <v>1.3333333333333313</v>
      </c>
      <c r="DS393" s="78">
        <f t="shared" si="171"/>
        <v>0.16202348261549163</v>
      </c>
      <c r="DT393" s="78" t="e" cm="1">
        <f t="array" ref="DT393">_xlfn.IFS(
    FALSE, N("Check if X1 shading is ON"),
    $DT$287&lt;&gt;"x", NA(),
    FALSE, N("Check if case is 'LEFT' and x axis value less than z score"),
    AND($DE$306 = "LEFT", $DR393 &lt; IF($DI$306="", 0, $DI$306)), $DS393,
    FALSE, N("Check if case is 'RIGHT' and x axis value greater than z score"),
    AND($DE$306 = "RIGHT", $DR393 &gt; IF($DI$306="", 0, $DI$306)), $DS393,
    FALSE, N("Check if case is 'TWO' and both directions"),
    AND(
        $DE$306 = "TWO",
        OR($DR393 &lt; -ABS($DI$306), $DR393 &gt; ABS($DI$307))
    ), $DS393,
    FALSE, N("Default case: Return NA()"),
    TRUE, NA()
)</f>
        <v>#N/A</v>
      </c>
      <c r="DU393" s="78" t="e" cm="1">
        <f t="array" ref="DU393">_xlfn.IFS(
    FALSE, N("Check if X1 shading is ON"),
    $DT$287&lt;&gt;"x", NA(),
    FALSE, N("Check if case is 'LEFT' and x axis value less than z score"),
    AND($DE$307 = "LEFT", $DR393 &lt; IF($DI$307="", 0, $DI$307)), $DS393,
    FALSE, N("Check if case is 'RIGHT' and x axis value greater than z score"),
    AND($DE$307 = "RIGHT", $DR393 &gt; IF($DI$307="", 0, $DI$307)), $DS393,
    FALSE, N("Default case: Return NA()"),
    TRUE, NA()
)</f>
        <v>#N/A</v>
      </c>
      <c r="DV393" s="78" t="e" cm="1">
        <f t="array" ref="DV393">_xlfn.IFS(
    FALSE, N("Check if X1 shading is ON"),
    $DV$287&lt;&gt;"x", NA(),
    FALSE, N("Check if case is 'LEFT' and x axis value less than z score"),
    AND($DE$310 = "LEFT", $DR393 &lt; IF($DI$310="", 0, $DI$310)), $DS393,
    FALSE, N("Check if case is 'RIGHT' and x axis value greater than z score"),
    AND($DE$310 = "RIGHT", $DR393 &gt; IF($DI$310="", 0, $DI$310)), $DS393,
    FALSE, N("Check if case is 'TWO' and both directions"),
    AND(
        $DE$310 = "TWO",
        OR($DR393 &lt; -ABS($DI$310), $DR393 &gt; ABS($DI$310))
    ), $DS393,
    FALSE, N("Default case: Return NA()"),
    TRUE, NA()
)</f>
        <v>#N/A</v>
      </c>
      <c r="DW393" s="30"/>
      <c r="DX393" s="66">
        <v>-0.16666666666666879</v>
      </c>
      <c r="DY393" s="66">
        <v>0.22999999999999998</v>
      </c>
      <c r="DZ393" s="66">
        <f t="shared" si="158"/>
        <v>0.22999999999999998</v>
      </c>
      <c r="EA393" s="66" t="str">
        <f t="shared" si="159"/>
        <v>x̅</v>
      </c>
    </row>
    <row r="394" spans="27:131" ht="19" x14ac:dyDescent="0.25">
      <c r="AA394"/>
      <c r="AB394" s="30"/>
      <c r="AC394" s="35" t="s">
        <v>40</v>
      </c>
      <c r="AD394" s="70" t="s">
        <v>41</v>
      </c>
      <c r="AE394" s="64" t="str">
        <f>LEFT(AC393,6)&amp;" "&amp;$AD$305&amp;" axis"</f>
        <v>X1 std T x̅ axis</v>
      </c>
      <c r="AF394" s="64" t="str">
        <f>$AD$305&amp;" stdev y"</f>
        <v>T x̅ stdev y</v>
      </c>
      <c r="AG394" s="66"/>
      <c r="AH394" s="66"/>
      <c r="AI394" s="64" t="str">
        <f>$AD$305&amp;" stdev labels"</f>
        <v>T x̅ stdev labels</v>
      </c>
      <c r="AJ394" s="8"/>
      <c r="AK394" s="30"/>
      <c r="AL394" s="30"/>
      <c r="AM394" s="30"/>
      <c r="AN394" s="30"/>
      <c r="AO394" s="30"/>
      <c r="AP394" s="30"/>
      <c r="AQ394" s="30"/>
      <c r="AR394" s="30"/>
      <c r="AS394" s="38">
        <f t="shared" si="168"/>
        <v>1.4166666666666647</v>
      </c>
      <c r="AT394" s="78">
        <f t="shared" si="166"/>
        <v>0.14496137184954991</v>
      </c>
      <c r="AU394" s="78" t="e" cm="1">
        <f t="array" ref="AU394">_xlfn.IFS(
    FALSE, N("Check if X1 shading is ON"),
    $AU$286&lt;&gt;"x", NA(),
    FALSE, N("Check if case is 'LEFT' and x axis value less than z score"),
    AND($AF$305 = "LEFT", $AS394 &lt; IF($AJ$305="", 0, $AJ$305)), $AT394,
    FALSE, N("Check if case is 'RIGHT' and x axis value greater than z score"),
    AND($AF$305 = "RIGHT", $AS394 &gt; IF($AJ$305="", 0, $AJ$305)), $AT394,
    FALSE, N("Check if case is 'TWO' and both directions"),
    AND(
        $AF$305 = "TWO",
        OR($AS394 &lt; -ABS($AJ$305), $AS394 &gt; ABS($AJ$306))
    ), $AT394,
    FALSE, N("Default case: Return NA()"),
    TRUE, NA()
)</f>
        <v>#N/A</v>
      </c>
      <c r="AV394" s="78" t="e" cm="1">
        <f t="array" ref="AV394">_xlfn.IFS(
    FALSE, N("Check if X1 shading is ON"),
    $AU$286&lt;&gt;"x", NA(),
    FALSE, N("Check if case is 'LEFT' and x axis value less than z score"),
    AND($AF$306 = "LEFT", $AS394 &lt; IF($AJ$306="", 0, $AJ$306)), $AT394,
    FALSE, N("Check if case is 'RIGHT' and x axis value greater than z score"),
    AND($AF$306 = "RIGHT", $AS394 &gt; IF($AJ$306="", 0, $AJ$306)), $AT394,
    FALSE, N("Default case: Return NA()"),
    TRUE, NA()
)</f>
        <v>#N/A</v>
      </c>
      <c r="AW394" s="78" t="e" cm="1">
        <f t="array" ref="AW394">_xlfn.IFS(
    FALSE, N("Check if X1 shading is ON"),
    $AW$286&lt;&gt;"x", NA(),
    FALSE, N("Check if case is 'LEFT' and x axis value less than z score"),
    AND($AF$309 = "LEFT", $AS394 &lt; IF($AJ$309="", 0, $AJ$309)), $AT394,
    FALSE, N("Check if case is 'RIGHT' and x axis value greater than z score"),
    AND($AF$309 = "RIGHT", $AS394 &gt; IF($AJ$309="", 0, $AJ$309)), $AT394,
    FALSE, N("Check if case is 'TWO' and both directions"),
    AND(
        $AF$309 = "TWO",
        OR($AS394 &lt; -ABS($AJ$309), $AS394 &gt; ABS($AJ$309))
    ), $AT394,
    FALSE, N("Default case: Return NA()"),
    TRUE, NA()
)</f>
        <v>#N/A</v>
      </c>
      <c r="AX394" s="30"/>
      <c r="AY394" s="66">
        <v>0.33333333333333115</v>
      </c>
      <c r="AZ394" s="66">
        <v>0.22999999999999998</v>
      </c>
      <c r="BA394" s="66">
        <f t="shared" si="156"/>
        <v>0.22999999999999998</v>
      </c>
      <c r="BB394" s="66" t="str">
        <f t="shared" si="157"/>
        <v>x̅</v>
      </c>
      <c r="DA394" s="30"/>
      <c r="DB394" s="77" t="s">
        <v>89</v>
      </c>
      <c r="DC394" s="66"/>
      <c r="DD394" s="70" t="str">
        <f>$DG$305</f>
        <v>SE = σ̂(x̅)</v>
      </c>
      <c r="DE394" s="38">
        <f>DG306</f>
        <v>0.44824049374179142</v>
      </c>
      <c r="DF394" s="26"/>
      <c r="DG394" s="26"/>
      <c r="DH394" s="30"/>
      <c r="DI394" s="30"/>
      <c r="DJ394" s="30"/>
      <c r="DK394" s="30"/>
      <c r="DL394" s="30"/>
      <c r="DM394" s="30"/>
      <c r="DN394" s="30"/>
      <c r="DO394" s="30"/>
      <c r="DP394" s="30"/>
      <c r="DQ394" s="30"/>
      <c r="DR394" s="38">
        <f t="shared" si="173"/>
        <v>1.374999999999998</v>
      </c>
      <c r="DS394" s="78">
        <f t="shared" si="171"/>
        <v>0.15336859085580357</v>
      </c>
      <c r="DT394" s="78" t="e" cm="1">
        <f t="array" ref="DT394">_xlfn.IFS(
    FALSE, N("Check if X1 shading is ON"),
    $DT$287&lt;&gt;"x", NA(),
    FALSE, N("Check if case is 'LEFT' and x axis value less than z score"),
    AND($DE$306 = "LEFT", $DR394 &lt; IF($DI$306="", 0, $DI$306)), $DS394,
    FALSE, N("Check if case is 'RIGHT' and x axis value greater than z score"),
    AND($DE$306 = "RIGHT", $DR394 &gt; IF($DI$306="", 0, $DI$306)), $DS394,
    FALSE, N("Check if case is 'TWO' and both directions"),
    AND(
        $DE$306 = "TWO",
        OR($DR394 &lt; -ABS($DI$306), $DR394 &gt; ABS($DI$307))
    ), $DS394,
    FALSE, N("Default case: Return NA()"),
    TRUE, NA()
)</f>
        <v>#N/A</v>
      </c>
      <c r="DU394" s="78" t="e" cm="1">
        <f t="array" ref="DU394">_xlfn.IFS(
    FALSE, N("Check if X1 shading is ON"),
    $DT$287&lt;&gt;"x", NA(),
    FALSE, N("Check if case is 'LEFT' and x axis value less than z score"),
    AND($DE$307 = "LEFT", $DR394 &lt; IF($DI$307="", 0, $DI$307)), $DS394,
    FALSE, N("Check if case is 'RIGHT' and x axis value greater than z score"),
    AND($DE$307 = "RIGHT", $DR394 &gt; IF($DI$307="", 0, $DI$307)), $DS394,
    FALSE, N("Default case: Return NA()"),
    TRUE, NA()
)</f>
        <v>#N/A</v>
      </c>
      <c r="DV394" s="78" t="e" cm="1">
        <f t="array" ref="DV394">_xlfn.IFS(
    FALSE, N("Check if X1 shading is ON"),
    $DV$287&lt;&gt;"x", NA(),
    FALSE, N("Check if case is 'LEFT' and x axis value less than z score"),
    AND($DE$310 = "LEFT", $DR394 &lt; IF($DI$310="", 0, $DI$310)), $DS394,
    FALSE, N("Check if case is 'RIGHT' and x axis value greater than z score"),
    AND($DE$310 = "RIGHT", $DR394 &gt; IF($DI$310="", 0, $DI$310)), $DS394,
    FALSE, N("Check if case is 'TWO' and both directions"),
    AND(
        $DE$310 = "TWO",
        OR($DR394 &lt; -ABS($DI$310), $DR394 &gt; ABS($DI$310))
    ), $DS394,
    FALSE, N("Default case: Return NA()"),
    TRUE, NA()
)</f>
        <v>#N/A</v>
      </c>
      <c r="DW394" s="30"/>
      <c r="DX394" s="66">
        <v>0.16666666666666449</v>
      </c>
      <c r="DY394" s="66">
        <v>0.22999999999999998</v>
      </c>
      <c r="DZ394" s="66">
        <f t="shared" si="158"/>
        <v>0.22999999999999998</v>
      </c>
      <c r="EA394" s="66" t="str">
        <f t="shared" si="159"/>
        <v>x̅</v>
      </c>
    </row>
    <row r="395" spans="27:131" ht="34" x14ac:dyDescent="0.2">
      <c r="AA395"/>
      <c r="AB395" s="30"/>
      <c r="AC395" s="26" t="str">
        <f>AN298</f>
        <v>x</v>
      </c>
      <c r="AD395" s="66">
        <v>-0.09</v>
      </c>
      <c r="AE395" s="26">
        <f t="shared" ref="AE395:AE402" si="174">AE352</f>
        <v>-4</v>
      </c>
      <c r="AF395" s="26">
        <f>IF(
    AC395="x",
    AD395,
    NA()
)</f>
        <v>-0.09</v>
      </c>
      <c r="AG395" s="8"/>
      <c r="AH395" s="105">
        <f>AF393</f>
        <v>0.44824049374179142</v>
      </c>
      <c r="AI395" s="83" t="str">
        <f>IF($AH$305 = "", "",
    AE393
)</f>
        <v>SE = σ̂(x̅)</v>
      </c>
      <c r="AJ395" s="8"/>
      <c r="AK395" s="30"/>
      <c r="AL395" s="30"/>
      <c r="AM395" s="30"/>
      <c r="AN395" s="30"/>
      <c r="AO395" s="30"/>
      <c r="AP395" s="30"/>
      <c r="AQ395" s="30"/>
      <c r="AR395" s="30"/>
      <c r="AS395" s="38">
        <f t="shared" si="168"/>
        <v>1.4583333333333315</v>
      </c>
      <c r="AT395" s="78">
        <f t="shared" si="166"/>
        <v>0.13681480642300656</v>
      </c>
      <c r="AU395" s="78" t="e" cm="1">
        <f t="array" ref="AU395">_xlfn.IFS(
    FALSE, N("Check if X1 shading is ON"),
    $AU$286&lt;&gt;"x", NA(),
    FALSE, N("Check if case is 'LEFT' and x axis value less than z score"),
    AND($AF$305 = "LEFT", $AS395 &lt; IF($AJ$305="", 0, $AJ$305)), $AT395,
    FALSE, N("Check if case is 'RIGHT' and x axis value greater than z score"),
    AND($AF$305 = "RIGHT", $AS395 &gt; IF($AJ$305="", 0, $AJ$305)), $AT395,
    FALSE, N("Check if case is 'TWO' and both directions"),
    AND(
        $AF$305 = "TWO",
        OR($AS395 &lt; -ABS($AJ$305), $AS395 &gt; ABS($AJ$306))
    ), $AT395,
    FALSE, N("Default case: Return NA()"),
    TRUE, NA()
)</f>
        <v>#N/A</v>
      </c>
      <c r="AV395" s="78" t="e" cm="1">
        <f t="array" ref="AV395">_xlfn.IFS(
    FALSE, N("Check if X1 shading is ON"),
    $AU$286&lt;&gt;"x", NA(),
    FALSE, N("Check if case is 'LEFT' and x axis value less than z score"),
    AND($AF$306 = "LEFT", $AS395 &lt; IF($AJ$306="", 0, $AJ$306)), $AT395,
    FALSE, N("Check if case is 'RIGHT' and x axis value greater than z score"),
    AND($AF$306 = "RIGHT", $AS395 &gt; IF($AJ$306="", 0, $AJ$306)), $AT395,
    FALSE, N("Default case: Return NA()"),
    TRUE, NA()
)</f>
        <v>#N/A</v>
      </c>
      <c r="AW395" s="78" t="e" cm="1">
        <f t="array" ref="AW395">_xlfn.IFS(
    FALSE, N("Check if X1 shading is ON"),
    $AW$286&lt;&gt;"x", NA(),
    FALSE, N("Check if case is 'LEFT' and x axis value less than z score"),
    AND($AF$309 = "LEFT", $AS395 &lt; IF($AJ$309="", 0, $AJ$309)), $AT395,
    FALSE, N("Check if case is 'RIGHT' and x axis value greater than z score"),
    AND($AF$309 = "RIGHT", $AS395 &gt; IF($AJ$309="", 0, $AJ$309)), $AT395,
    FALSE, N("Check if case is 'TWO' and both directions"),
    AND(
        $AF$309 = "TWO",
        OR($AS395 &lt; -ABS($AJ$309), $AS395 &gt; ABS($AJ$309))
    ), $AT395,
    FALSE, N("Default case: Return NA()"),
    TRUE, NA()
)</f>
        <v>#N/A</v>
      </c>
      <c r="AX395" s="30"/>
      <c r="AY395" s="66">
        <v>0.49999999999999789</v>
      </c>
      <c r="AZ395" s="66">
        <v>0.22999999999999998</v>
      </c>
      <c r="BA395" s="66">
        <f t="shared" si="156"/>
        <v>0.22999999999999998</v>
      </c>
      <c r="BB395" s="66" t="str">
        <f t="shared" si="157"/>
        <v>x̅</v>
      </c>
      <c r="DA395" s="30"/>
      <c r="DB395" s="35" t="s">
        <v>40</v>
      </c>
      <c r="DC395" s="70" t="s">
        <v>41</v>
      </c>
      <c r="DD395" s="64" t="str">
        <f>LEFT(DB394,6)&amp;" "&amp;$DC$306&amp;" axis"</f>
        <v>X1 std T x̅ axis</v>
      </c>
      <c r="DE395" s="64" t="str">
        <f>$DC$306&amp;" stdev y"</f>
        <v>T x̅ stdev y</v>
      </c>
      <c r="DF395" s="66"/>
      <c r="DG395" s="66"/>
      <c r="DH395" s="64" t="str">
        <f>$DC$306&amp;" stdev labels"</f>
        <v>T x̅ stdev labels</v>
      </c>
      <c r="DI395" s="8"/>
      <c r="DJ395" s="30"/>
      <c r="DK395" s="30"/>
      <c r="DL395" s="30"/>
      <c r="DM395" s="30"/>
      <c r="DN395" s="30"/>
      <c r="DO395" s="30"/>
      <c r="DP395" s="30"/>
      <c r="DQ395" s="30"/>
      <c r="DR395" s="38">
        <f t="shared" si="173"/>
        <v>1.4166666666666647</v>
      </c>
      <c r="DS395" s="78">
        <f t="shared" si="171"/>
        <v>0.14496137184954991</v>
      </c>
      <c r="DT395" s="78" t="e" cm="1">
        <f t="array" ref="DT395">_xlfn.IFS(
    FALSE, N("Check if X1 shading is ON"),
    $DT$287&lt;&gt;"x", NA(),
    FALSE, N("Check if case is 'LEFT' and x axis value less than z score"),
    AND($DE$306 = "LEFT", $DR395 &lt; IF($DI$306="", 0, $DI$306)), $DS395,
    FALSE, N("Check if case is 'RIGHT' and x axis value greater than z score"),
    AND($DE$306 = "RIGHT", $DR395 &gt; IF($DI$306="", 0, $DI$306)), $DS395,
    FALSE, N("Check if case is 'TWO' and both directions"),
    AND(
        $DE$306 = "TWO",
        OR($DR395 &lt; -ABS($DI$306), $DR395 &gt; ABS($DI$307))
    ), $DS395,
    FALSE, N("Default case: Return NA()"),
    TRUE, NA()
)</f>
        <v>#N/A</v>
      </c>
      <c r="DU395" s="78" t="e" cm="1">
        <f t="array" ref="DU395">_xlfn.IFS(
    FALSE, N("Check if X1 shading is ON"),
    $DT$287&lt;&gt;"x", NA(),
    FALSE, N("Check if case is 'LEFT' and x axis value less than z score"),
    AND($DE$307 = "LEFT", $DR395 &lt; IF($DI$307="", 0, $DI$307)), $DS395,
    FALSE, N("Check if case is 'RIGHT' and x axis value greater than z score"),
    AND($DE$307 = "RIGHT", $DR395 &gt; IF($DI$307="", 0, $DI$307)), $DS395,
    FALSE, N("Default case: Return NA()"),
    TRUE, NA()
)</f>
        <v>#N/A</v>
      </c>
      <c r="DV395" s="78" t="e" cm="1">
        <f t="array" ref="DV395">_xlfn.IFS(
    FALSE, N("Check if X1 shading is ON"),
    $DV$287&lt;&gt;"x", NA(),
    FALSE, N("Check if case is 'LEFT' and x axis value less than z score"),
    AND($DE$310 = "LEFT", $DR395 &lt; IF($DI$310="", 0, $DI$310)), $DS395,
    FALSE, N("Check if case is 'RIGHT' and x axis value greater than z score"),
    AND($DE$310 = "RIGHT", $DR395 &gt; IF($DI$310="", 0, $DI$310)), $DS395,
    FALSE, N("Check if case is 'TWO' and both directions"),
    AND(
        $DE$310 = "TWO",
        OR($DR395 &lt; -ABS($DI$310), $DR395 &gt; ABS($DI$310))
    ), $DS395,
    FALSE, N("Default case: Return NA()"),
    TRUE, NA()
)</f>
        <v>#N/A</v>
      </c>
      <c r="DW395" s="30"/>
      <c r="DX395" s="66">
        <v>0.33333333333333115</v>
      </c>
      <c r="DY395" s="66">
        <v>0.22999999999999998</v>
      </c>
      <c r="DZ395" s="66">
        <f t="shared" si="158"/>
        <v>0.22999999999999998</v>
      </c>
      <c r="EA395" s="66" t="str">
        <f t="shared" si="159"/>
        <v>x̅</v>
      </c>
    </row>
    <row r="396" spans="27:131" ht="16" x14ac:dyDescent="0.2">
      <c r="AA396"/>
      <c r="AB396" s="30"/>
      <c r="AC396" s="26"/>
      <c r="AD396" s="66"/>
      <c r="AE396" s="26">
        <f t="shared" si="174"/>
        <v>-3</v>
      </c>
      <c r="AF396" s="26">
        <f t="shared" ref="AF396:AF402" si="175">AF395</f>
        <v>-0.09</v>
      </c>
      <c r="AG396" s="66">
        <v>-3</v>
      </c>
      <c r="AH396" s="104">
        <f t="shared" ref="AH396:AH402" si="176">AG396*$AF$393</f>
        <v>-1.3447214812253743</v>
      </c>
      <c r="AI396" s="83" t="str">
        <f t="shared" ref="AI396:AI402" si="177">IF($AH$305 = "", "",
    TEXT(AH396,
        IF($AN$309 = 0,
            "+#,##0;-#,##0;0",
            "+#,##0." &amp; REPT("0", $AN$309) &amp; ";-#,##0." &amp; REPT("0", $AN$309) &amp; ";0"
        )
    )
)</f>
        <v>-1.34</v>
      </c>
      <c r="AJ396" s="8"/>
      <c r="AK396" s="30"/>
      <c r="AL396" s="30"/>
      <c r="AM396" s="30"/>
      <c r="AN396" s="30"/>
      <c r="AO396" s="30"/>
      <c r="AP396" s="30"/>
      <c r="AQ396" s="30"/>
      <c r="AR396" s="30"/>
      <c r="AS396" s="38">
        <f t="shared" si="168"/>
        <v>1.4999999999999982</v>
      </c>
      <c r="AT396" s="78">
        <f t="shared" si="166"/>
        <v>0.12893966337578569</v>
      </c>
      <c r="AU396" s="78" t="e" cm="1">
        <f t="array" ref="AU396">_xlfn.IFS(
    FALSE, N("Check if X1 shading is ON"),
    $AU$286&lt;&gt;"x", NA(),
    FALSE, N("Check if case is 'LEFT' and x axis value less than z score"),
    AND($AF$305 = "LEFT", $AS396 &lt; IF($AJ$305="", 0, $AJ$305)), $AT396,
    FALSE, N("Check if case is 'RIGHT' and x axis value greater than z score"),
    AND($AF$305 = "RIGHT", $AS396 &gt; IF($AJ$305="", 0, $AJ$305)), $AT396,
    FALSE, N("Check if case is 'TWO' and both directions"),
    AND(
        $AF$305 = "TWO",
        OR($AS396 &lt; -ABS($AJ$305), $AS396 &gt; ABS($AJ$306))
    ), $AT396,
    FALSE, N("Default case: Return NA()"),
    TRUE, NA()
)</f>
        <v>#N/A</v>
      </c>
      <c r="AV396" s="78" t="e" cm="1">
        <f t="array" ref="AV396">_xlfn.IFS(
    FALSE, N("Check if X1 shading is ON"),
    $AU$286&lt;&gt;"x", NA(),
    FALSE, N("Check if case is 'LEFT' and x axis value less than z score"),
    AND($AF$306 = "LEFT", $AS396 &lt; IF($AJ$306="", 0, $AJ$306)), $AT396,
    FALSE, N("Check if case is 'RIGHT' and x axis value greater than z score"),
    AND($AF$306 = "RIGHT", $AS396 &gt; IF($AJ$306="", 0, $AJ$306)), $AT396,
    FALSE, N("Default case: Return NA()"),
    TRUE, NA()
)</f>
        <v>#N/A</v>
      </c>
      <c r="AW396" s="78" t="e" cm="1">
        <f t="array" ref="AW396">_xlfn.IFS(
    FALSE, N("Check if X1 shading is ON"),
    $AW$286&lt;&gt;"x", NA(),
    FALSE, N("Check if case is 'LEFT' and x axis value less than z score"),
    AND($AF$309 = "LEFT", $AS396 &lt; IF($AJ$309="", 0, $AJ$309)), $AT396,
    FALSE, N("Check if case is 'RIGHT' and x axis value greater than z score"),
    AND($AF$309 = "RIGHT", $AS396 &gt; IF($AJ$309="", 0, $AJ$309)), $AT396,
    FALSE, N("Check if case is 'TWO' and both directions"),
    AND(
        $AF$309 = "TWO",
        OR($AS396 &lt; -ABS($AJ$309), $AS396 &gt; ABS($AJ$309))
    ), $AT396,
    FALSE, N("Default case: Return NA()"),
    TRUE, NA()
)</f>
        <v>#N/A</v>
      </c>
      <c r="AX396" s="30"/>
      <c r="AY396" s="66">
        <v>0.66666666666666441</v>
      </c>
      <c r="AZ396" s="66">
        <v>0.22999999999999998</v>
      </c>
      <c r="BA396" s="66">
        <f t="shared" si="156"/>
        <v>0.22999999999999998</v>
      </c>
      <c r="BB396" s="66" t="str">
        <f t="shared" si="157"/>
        <v>x̅</v>
      </c>
      <c r="DA396" s="30"/>
      <c r="DB396" s="26" t="str">
        <f>DM299</f>
        <v>x</v>
      </c>
      <c r="DC396" s="66">
        <v>-0.09</v>
      </c>
      <c r="DD396" s="26">
        <f t="shared" ref="DD396:DD403" si="178">DD353</f>
        <v>-4</v>
      </c>
      <c r="DE396" s="26">
        <f>IF(
    DB396="x",
    DC396,
    NA()
)</f>
        <v>-0.09</v>
      </c>
      <c r="DF396" s="8"/>
      <c r="DG396" s="105">
        <f>DE394</f>
        <v>0.44824049374179142</v>
      </c>
      <c r="DH396" s="83" t="str">
        <f>IF($DG$306 = "", "",
    DD394
)</f>
        <v>SE = σ̂(x̅)</v>
      </c>
      <c r="DI396" s="8"/>
      <c r="DJ396" s="30"/>
      <c r="DK396" s="30"/>
      <c r="DL396" s="30"/>
      <c r="DM396" s="30"/>
      <c r="DN396" s="30"/>
      <c r="DO396" s="30"/>
      <c r="DP396" s="30"/>
      <c r="DQ396" s="30"/>
      <c r="DR396" s="38">
        <f t="shared" si="173"/>
        <v>1.4583333333333315</v>
      </c>
      <c r="DS396" s="78">
        <f t="shared" si="171"/>
        <v>0.13681480642300656</v>
      </c>
      <c r="DT396" s="78" t="e" cm="1">
        <f t="array" ref="DT396">_xlfn.IFS(
    FALSE, N("Check if X1 shading is ON"),
    $DT$287&lt;&gt;"x", NA(),
    FALSE, N("Check if case is 'LEFT' and x axis value less than z score"),
    AND($DE$306 = "LEFT", $DR396 &lt; IF($DI$306="", 0, $DI$306)), $DS396,
    FALSE, N("Check if case is 'RIGHT' and x axis value greater than z score"),
    AND($DE$306 = "RIGHT", $DR396 &gt; IF($DI$306="", 0, $DI$306)), $DS396,
    FALSE, N("Check if case is 'TWO' and both directions"),
    AND(
        $DE$306 = "TWO",
        OR($DR396 &lt; -ABS($DI$306), $DR396 &gt; ABS($DI$307))
    ), $DS396,
    FALSE, N("Default case: Return NA()"),
    TRUE, NA()
)</f>
        <v>#N/A</v>
      </c>
      <c r="DU396" s="78" t="e" cm="1">
        <f t="array" ref="DU396">_xlfn.IFS(
    FALSE, N("Check if X1 shading is ON"),
    $DT$287&lt;&gt;"x", NA(),
    FALSE, N("Check if case is 'LEFT' and x axis value less than z score"),
    AND($DE$307 = "LEFT", $DR396 &lt; IF($DI$307="", 0, $DI$307)), $DS396,
    FALSE, N("Check if case is 'RIGHT' and x axis value greater than z score"),
    AND($DE$307 = "RIGHT", $DR396 &gt; IF($DI$307="", 0, $DI$307)), $DS396,
    FALSE, N("Default case: Return NA()"),
    TRUE, NA()
)</f>
        <v>#N/A</v>
      </c>
      <c r="DV396" s="78" t="e" cm="1">
        <f t="array" ref="DV396">_xlfn.IFS(
    FALSE, N("Check if X1 shading is ON"),
    $DV$287&lt;&gt;"x", NA(),
    FALSE, N("Check if case is 'LEFT' and x axis value less than z score"),
    AND($DE$310 = "LEFT", $DR396 &lt; IF($DI$310="", 0, $DI$310)), $DS396,
    FALSE, N("Check if case is 'RIGHT' and x axis value greater than z score"),
    AND($DE$310 = "RIGHT", $DR396 &gt; IF($DI$310="", 0, $DI$310)), $DS396,
    FALSE, N("Check if case is 'TWO' and both directions"),
    AND(
        $DE$310 = "TWO",
        OR($DR396 &lt; -ABS($DI$310), $DR396 &gt; ABS($DI$310))
    ), $DS396,
    FALSE, N("Default case: Return NA()"),
    TRUE, NA()
)</f>
        <v>#N/A</v>
      </c>
      <c r="DW396" s="30"/>
      <c r="DX396" s="66">
        <v>0.49999999999999789</v>
      </c>
      <c r="DY396" s="66">
        <v>0.22999999999999998</v>
      </c>
      <c r="DZ396" s="66">
        <f t="shared" si="158"/>
        <v>0.22999999999999998</v>
      </c>
      <c r="EA396" s="66" t="str">
        <f t="shared" si="159"/>
        <v>x̅</v>
      </c>
    </row>
    <row r="397" spans="27:131" ht="16" x14ac:dyDescent="0.2">
      <c r="AA397"/>
      <c r="AB397" s="30"/>
      <c r="AC397" s="26"/>
      <c r="AD397" s="66"/>
      <c r="AE397" s="26">
        <f t="shared" si="174"/>
        <v>-2</v>
      </c>
      <c r="AF397" s="26">
        <f t="shared" si="175"/>
        <v>-0.09</v>
      </c>
      <c r="AG397" s="66">
        <v>-2</v>
      </c>
      <c r="AH397" s="104">
        <f t="shared" si="176"/>
        <v>-0.89648098748358285</v>
      </c>
      <c r="AI397" s="83" t="str">
        <f t="shared" si="177"/>
        <v>-0.90</v>
      </c>
      <c r="AJ397" s="8"/>
      <c r="AK397" s="30"/>
      <c r="AL397" s="30"/>
      <c r="AM397" s="30"/>
      <c r="AN397" s="30"/>
      <c r="AO397" s="30"/>
      <c r="AP397" s="30"/>
      <c r="AQ397" s="30"/>
      <c r="AR397" s="30"/>
      <c r="AS397" s="38">
        <f t="shared" si="168"/>
        <v>1.541666666666665</v>
      </c>
      <c r="AT397" s="78">
        <f t="shared" si="166"/>
        <v>0.12134457913044985</v>
      </c>
      <c r="AU397" s="78" t="e" cm="1">
        <f t="array" ref="AU397">_xlfn.IFS(
    FALSE, N("Check if X1 shading is ON"),
    $AU$286&lt;&gt;"x", NA(),
    FALSE, N("Check if case is 'LEFT' and x axis value less than z score"),
    AND($AF$305 = "LEFT", $AS397 &lt; IF($AJ$305="", 0, $AJ$305)), $AT397,
    FALSE, N("Check if case is 'RIGHT' and x axis value greater than z score"),
    AND($AF$305 = "RIGHT", $AS397 &gt; IF($AJ$305="", 0, $AJ$305)), $AT397,
    FALSE, N("Check if case is 'TWO' and both directions"),
    AND(
        $AF$305 = "TWO",
        OR($AS397 &lt; -ABS($AJ$305), $AS397 &gt; ABS($AJ$306))
    ), $AT397,
    FALSE, N("Default case: Return NA()"),
    TRUE, NA()
)</f>
        <v>#N/A</v>
      </c>
      <c r="AV397" s="78" t="e" cm="1">
        <f t="array" ref="AV397">_xlfn.IFS(
    FALSE, N("Check if X1 shading is ON"),
    $AU$286&lt;&gt;"x", NA(),
    FALSE, N("Check if case is 'LEFT' and x axis value less than z score"),
    AND($AF$306 = "LEFT", $AS397 &lt; IF($AJ$306="", 0, $AJ$306)), $AT397,
    FALSE, N("Check if case is 'RIGHT' and x axis value greater than z score"),
    AND($AF$306 = "RIGHT", $AS397 &gt; IF($AJ$306="", 0, $AJ$306)), $AT397,
    FALSE, N("Default case: Return NA()"),
    TRUE, NA()
)</f>
        <v>#N/A</v>
      </c>
      <c r="AW397" s="78" t="e" cm="1">
        <f t="array" ref="AW397">_xlfn.IFS(
    FALSE, N("Check if X1 shading is ON"),
    $AW$286&lt;&gt;"x", NA(),
    FALSE, N("Check if case is 'LEFT' and x axis value less than z score"),
    AND($AF$309 = "LEFT", $AS397 &lt; IF($AJ$309="", 0, $AJ$309)), $AT397,
    FALSE, N("Check if case is 'RIGHT' and x axis value greater than z score"),
    AND($AF$309 = "RIGHT", $AS397 &gt; IF($AJ$309="", 0, $AJ$309)), $AT397,
    FALSE, N("Check if case is 'TWO' and both directions"),
    AND(
        $AF$309 = "TWO",
        OR($AS397 &lt; -ABS($AJ$309), $AS397 &gt; ABS($AJ$309))
    ), $AT397,
    FALSE, N("Default case: Return NA()"),
    TRUE, NA()
)</f>
        <v>#N/A</v>
      </c>
      <c r="AX397" s="30"/>
      <c r="AY397" s="66">
        <v>0.83333333333333093</v>
      </c>
      <c r="AZ397" s="66">
        <v>0.22999999999999998</v>
      </c>
      <c r="BA397" s="66">
        <f t="shared" si="156"/>
        <v>0.22999999999999998</v>
      </c>
      <c r="BB397" s="66" t="str">
        <f t="shared" si="157"/>
        <v>x̅</v>
      </c>
      <c r="DA397" s="30"/>
      <c r="DB397" s="26"/>
      <c r="DC397" s="66"/>
      <c r="DD397" s="26">
        <f t="shared" si="178"/>
        <v>-3</v>
      </c>
      <c r="DE397" s="26">
        <f t="shared" ref="DE397:DE403" si="179">DE396</f>
        <v>-0.09</v>
      </c>
      <c r="DF397" s="66">
        <v>-3</v>
      </c>
      <c r="DG397" s="104">
        <f t="shared" ref="DG397:DG403" si="180">DF397*$DE$394</f>
        <v>-1.3447214812253743</v>
      </c>
      <c r="DH397" s="83" t="str">
        <f t="shared" ref="DH397:DH403" si="181">IF($DG$306 = "", "",
    TEXT(DG397,
        IF($DM$310 = 0,
            "+#,##0;-#,##0;0",
            "+#,##0." &amp; REPT("0", $DM$310) &amp; ";-#,##0." &amp; REPT("0", $DM$310) &amp; ";0"
        )
    )
)</f>
        <v>-1.34</v>
      </c>
      <c r="DI397" s="8"/>
      <c r="DJ397" s="30"/>
      <c r="DK397" s="30"/>
      <c r="DL397" s="30"/>
      <c r="DM397" s="30"/>
      <c r="DN397" s="30"/>
      <c r="DO397" s="30"/>
      <c r="DP397" s="30"/>
      <c r="DQ397" s="30"/>
      <c r="DR397" s="38">
        <f t="shared" si="173"/>
        <v>1.4999999999999982</v>
      </c>
      <c r="DS397" s="78">
        <f t="shared" si="171"/>
        <v>0.12893966337578569</v>
      </c>
      <c r="DT397" s="78" t="e" cm="1">
        <f t="array" ref="DT397">_xlfn.IFS(
    FALSE, N("Check if X1 shading is ON"),
    $DT$287&lt;&gt;"x", NA(),
    FALSE, N("Check if case is 'LEFT' and x axis value less than z score"),
    AND($DE$306 = "LEFT", $DR397 &lt; IF($DI$306="", 0, $DI$306)), $DS397,
    FALSE, N("Check if case is 'RIGHT' and x axis value greater than z score"),
    AND($DE$306 = "RIGHT", $DR397 &gt; IF($DI$306="", 0, $DI$306)), $DS397,
    FALSE, N("Check if case is 'TWO' and both directions"),
    AND(
        $DE$306 = "TWO",
        OR($DR397 &lt; -ABS($DI$306), $DR397 &gt; ABS($DI$307))
    ), $DS397,
    FALSE, N("Default case: Return NA()"),
    TRUE, NA()
)</f>
        <v>#N/A</v>
      </c>
      <c r="DU397" s="78" t="e" cm="1">
        <f t="array" ref="DU397">_xlfn.IFS(
    FALSE, N("Check if X1 shading is ON"),
    $DT$287&lt;&gt;"x", NA(),
    FALSE, N("Check if case is 'LEFT' and x axis value less than z score"),
    AND($DE$307 = "LEFT", $DR397 &lt; IF($DI$307="", 0, $DI$307)), $DS397,
    FALSE, N("Check if case is 'RIGHT' and x axis value greater than z score"),
    AND($DE$307 = "RIGHT", $DR397 &gt; IF($DI$307="", 0, $DI$307)), $DS397,
    FALSE, N("Default case: Return NA()"),
    TRUE, NA()
)</f>
        <v>#N/A</v>
      </c>
      <c r="DV397" s="78" t="e" cm="1">
        <f t="array" ref="DV397">_xlfn.IFS(
    FALSE, N("Check if X1 shading is ON"),
    $DV$287&lt;&gt;"x", NA(),
    FALSE, N("Check if case is 'LEFT' and x axis value less than z score"),
    AND($DE$310 = "LEFT", $DR397 &lt; IF($DI$310="", 0, $DI$310)), $DS397,
    FALSE, N("Check if case is 'RIGHT' and x axis value greater than z score"),
    AND($DE$310 = "RIGHT", $DR397 &gt; IF($DI$310="", 0, $DI$310)), $DS397,
    FALSE, N("Check if case is 'TWO' and both directions"),
    AND(
        $DE$310 = "TWO",
        OR($DR397 &lt; -ABS($DI$310), $DR397 &gt; ABS($DI$310))
    ), $DS397,
    FALSE, N("Default case: Return NA()"),
    TRUE, NA()
)</f>
        <v>#N/A</v>
      </c>
      <c r="DW397" s="30"/>
      <c r="DX397" s="66">
        <v>0.66666666666666441</v>
      </c>
      <c r="DY397" s="66">
        <v>0.22999999999999998</v>
      </c>
      <c r="DZ397" s="66">
        <f t="shared" si="158"/>
        <v>0.22999999999999998</v>
      </c>
      <c r="EA397" s="66" t="str">
        <f t="shared" si="159"/>
        <v>x̅</v>
      </c>
    </row>
    <row r="398" spans="27:131" ht="16" x14ac:dyDescent="0.2">
      <c r="AA398"/>
      <c r="AB398" s="30"/>
      <c r="AC398" s="26"/>
      <c r="AD398" s="66"/>
      <c r="AE398" s="26">
        <f t="shared" si="174"/>
        <v>-1</v>
      </c>
      <c r="AF398" s="26">
        <f t="shared" si="175"/>
        <v>-0.09</v>
      </c>
      <c r="AG398" s="66">
        <v>-1</v>
      </c>
      <c r="AH398" s="104">
        <f t="shared" si="176"/>
        <v>-0.44824049374179142</v>
      </c>
      <c r="AI398" s="83" t="str">
        <f t="shared" si="177"/>
        <v>-0.45</v>
      </c>
      <c r="AJ398" s="8"/>
      <c r="AK398" s="30"/>
      <c r="AL398" s="30"/>
      <c r="AM398" s="30"/>
      <c r="AN398" s="30"/>
      <c r="AO398" s="30"/>
      <c r="AP398" s="30"/>
      <c r="AQ398" s="30"/>
      <c r="AR398" s="30"/>
      <c r="AS398" s="38">
        <f t="shared" si="168"/>
        <v>1.5833333333333317</v>
      </c>
      <c r="AT398" s="78">
        <f t="shared" si="166"/>
        <v>0.1140361508211805</v>
      </c>
      <c r="AU398" s="78" t="e" cm="1">
        <f t="array" ref="AU398">_xlfn.IFS(
    FALSE, N("Check if X1 shading is ON"),
    $AU$286&lt;&gt;"x", NA(),
    FALSE, N("Check if case is 'LEFT' and x axis value less than z score"),
    AND($AF$305 = "LEFT", $AS398 &lt; IF($AJ$305="", 0, $AJ$305)), $AT398,
    FALSE, N("Check if case is 'RIGHT' and x axis value greater than z score"),
    AND($AF$305 = "RIGHT", $AS398 &gt; IF($AJ$305="", 0, $AJ$305)), $AT398,
    FALSE, N("Check if case is 'TWO' and both directions"),
    AND(
        $AF$305 = "TWO",
        OR($AS398 &lt; -ABS($AJ$305), $AS398 &gt; ABS($AJ$306))
    ), $AT398,
    FALSE, N("Default case: Return NA()"),
    TRUE, NA()
)</f>
        <v>#N/A</v>
      </c>
      <c r="AV398" s="78" t="e" cm="1">
        <f t="array" ref="AV398">_xlfn.IFS(
    FALSE, N("Check if X1 shading is ON"),
    $AU$286&lt;&gt;"x", NA(),
    FALSE, N("Check if case is 'LEFT' and x axis value less than z score"),
    AND($AF$306 = "LEFT", $AS398 &lt; IF($AJ$306="", 0, $AJ$306)), $AT398,
    FALSE, N("Check if case is 'RIGHT' and x axis value greater than z score"),
    AND($AF$306 = "RIGHT", $AS398 &gt; IF($AJ$306="", 0, $AJ$306)), $AT398,
    FALSE, N("Default case: Return NA()"),
    TRUE, NA()
)</f>
        <v>#N/A</v>
      </c>
      <c r="AW398" s="78" t="e" cm="1">
        <f t="array" ref="AW398">_xlfn.IFS(
    FALSE, N("Check if X1 shading is ON"),
    $AW$286&lt;&gt;"x", NA(),
    FALSE, N("Check if case is 'LEFT' and x axis value less than z score"),
    AND($AF$309 = "LEFT", $AS398 &lt; IF($AJ$309="", 0, $AJ$309)), $AT398,
    FALSE, N("Check if case is 'RIGHT' and x axis value greater than z score"),
    AND($AF$309 = "RIGHT", $AS398 &gt; IF($AJ$309="", 0, $AJ$309)), $AT398,
    FALSE, N("Check if case is 'TWO' and both directions"),
    AND(
        $AF$309 = "TWO",
        OR($AS398 &lt; -ABS($AJ$309), $AS398 &gt; ABS($AJ$309))
    ), $AT398,
    FALSE, N("Default case: Return NA()"),
    TRUE, NA()
)</f>
        <v>#N/A</v>
      </c>
      <c r="AX398" s="30"/>
      <c r="AY398" s="66">
        <v>-0.83333333333333526</v>
      </c>
      <c r="AZ398" s="66">
        <v>0.254</v>
      </c>
      <c r="BA398" s="66">
        <f t="shared" si="156"/>
        <v>0.254</v>
      </c>
      <c r="BB398" s="66" t="str">
        <f t="shared" si="157"/>
        <v>x̅</v>
      </c>
      <c r="DA398" s="30"/>
      <c r="DB398" s="26"/>
      <c r="DC398" s="66"/>
      <c r="DD398" s="26">
        <f t="shared" si="178"/>
        <v>-2</v>
      </c>
      <c r="DE398" s="26">
        <f t="shared" si="179"/>
        <v>-0.09</v>
      </c>
      <c r="DF398" s="66">
        <v>-2</v>
      </c>
      <c r="DG398" s="104">
        <f t="shared" si="180"/>
        <v>-0.89648098748358285</v>
      </c>
      <c r="DH398" s="83" t="str">
        <f t="shared" si="181"/>
        <v>-0.90</v>
      </c>
      <c r="DI398" s="8"/>
      <c r="DJ398" s="30"/>
      <c r="DK398" s="30"/>
      <c r="DL398" s="30"/>
      <c r="DM398" s="30"/>
      <c r="DN398" s="30"/>
      <c r="DO398" s="30"/>
      <c r="DP398" s="30"/>
      <c r="DQ398" s="30"/>
      <c r="DR398" s="38">
        <f t="shared" si="173"/>
        <v>1.541666666666665</v>
      </c>
      <c r="DS398" s="78">
        <f t="shared" si="171"/>
        <v>0.12134457913044985</v>
      </c>
      <c r="DT398" s="78" t="e" cm="1">
        <f t="array" ref="DT398">_xlfn.IFS(
    FALSE, N("Check if X1 shading is ON"),
    $DT$287&lt;&gt;"x", NA(),
    FALSE, N("Check if case is 'LEFT' and x axis value less than z score"),
    AND($DE$306 = "LEFT", $DR398 &lt; IF($DI$306="", 0, $DI$306)), $DS398,
    FALSE, N("Check if case is 'RIGHT' and x axis value greater than z score"),
    AND($DE$306 = "RIGHT", $DR398 &gt; IF($DI$306="", 0, $DI$306)), $DS398,
    FALSE, N("Check if case is 'TWO' and both directions"),
    AND(
        $DE$306 = "TWO",
        OR($DR398 &lt; -ABS($DI$306), $DR398 &gt; ABS($DI$307))
    ), $DS398,
    FALSE, N("Default case: Return NA()"),
    TRUE, NA()
)</f>
        <v>#N/A</v>
      </c>
      <c r="DU398" s="78" t="e" cm="1">
        <f t="array" ref="DU398">_xlfn.IFS(
    FALSE, N("Check if X1 shading is ON"),
    $DT$287&lt;&gt;"x", NA(),
    FALSE, N("Check if case is 'LEFT' and x axis value less than z score"),
    AND($DE$307 = "LEFT", $DR398 &lt; IF($DI$307="", 0, $DI$307)), $DS398,
    FALSE, N("Check if case is 'RIGHT' and x axis value greater than z score"),
    AND($DE$307 = "RIGHT", $DR398 &gt; IF($DI$307="", 0, $DI$307)), $DS398,
    FALSE, N("Default case: Return NA()"),
    TRUE, NA()
)</f>
        <v>#N/A</v>
      </c>
      <c r="DV398" s="78" t="e" cm="1">
        <f t="array" ref="DV398">_xlfn.IFS(
    FALSE, N("Check if X1 shading is ON"),
    $DV$287&lt;&gt;"x", NA(),
    FALSE, N("Check if case is 'LEFT' and x axis value less than z score"),
    AND($DE$310 = "LEFT", $DR398 &lt; IF($DI$310="", 0, $DI$310)), $DS398,
    FALSE, N("Check if case is 'RIGHT' and x axis value greater than z score"),
    AND($DE$310 = "RIGHT", $DR398 &gt; IF($DI$310="", 0, $DI$310)), $DS398,
    FALSE, N("Check if case is 'TWO' and both directions"),
    AND(
        $DE$310 = "TWO",
        OR($DR398 &lt; -ABS($DI$310), $DR398 &gt; ABS($DI$310))
    ), $DS398,
    FALSE, N("Default case: Return NA()"),
    TRUE, NA()
)</f>
        <v>#N/A</v>
      </c>
      <c r="DW398" s="30"/>
      <c r="DX398" s="66">
        <v>0.83333333333333093</v>
      </c>
      <c r="DY398" s="66">
        <v>0.22999999999999998</v>
      </c>
      <c r="DZ398" s="66">
        <f t="shared" si="158"/>
        <v>0.22999999999999998</v>
      </c>
      <c r="EA398" s="66" t="str">
        <f t="shared" si="159"/>
        <v>x̅</v>
      </c>
    </row>
    <row r="399" spans="27:131" ht="16" x14ac:dyDescent="0.2">
      <c r="AA399"/>
      <c r="AB399" s="30"/>
      <c r="AC399" s="26"/>
      <c r="AD399" s="66"/>
      <c r="AE399" s="26">
        <f t="shared" si="174"/>
        <v>0</v>
      </c>
      <c r="AF399" s="26">
        <f t="shared" si="175"/>
        <v>-0.09</v>
      </c>
      <c r="AG399" s="100">
        <v>0</v>
      </c>
      <c r="AH399" s="104">
        <f t="shared" si="176"/>
        <v>0</v>
      </c>
      <c r="AI399" s="83" t="str">
        <f t="shared" si="177"/>
        <v>0</v>
      </c>
      <c r="AJ399" s="8"/>
      <c r="AK399" s="30"/>
      <c r="AL399" s="30"/>
      <c r="AM399" s="30"/>
      <c r="AN399" s="30"/>
      <c r="AO399" s="30"/>
      <c r="AP399" s="30"/>
      <c r="AQ399" s="30"/>
      <c r="AR399" s="30"/>
      <c r="AS399" s="38">
        <f t="shared" si="168"/>
        <v>1.6249999999999984</v>
      </c>
      <c r="AT399" s="78">
        <f t="shared" si="166"/>
        <v>0.10701904071054189</v>
      </c>
      <c r="AU399" s="78" t="e" cm="1">
        <f t="array" ref="AU399">_xlfn.IFS(
    FALSE, N("Check if X1 shading is ON"),
    $AU$286&lt;&gt;"x", NA(),
    FALSE, N("Check if case is 'LEFT' and x axis value less than z score"),
    AND($AF$305 = "LEFT", $AS399 &lt; IF($AJ$305="", 0, $AJ$305)), $AT399,
    FALSE, N("Check if case is 'RIGHT' and x axis value greater than z score"),
    AND($AF$305 = "RIGHT", $AS399 &gt; IF($AJ$305="", 0, $AJ$305)), $AT399,
    FALSE, N("Check if case is 'TWO' and both directions"),
    AND(
        $AF$305 = "TWO",
        OR($AS399 &lt; -ABS($AJ$305), $AS399 &gt; ABS($AJ$306))
    ), $AT399,
    FALSE, N("Default case: Return NA()"),
    TRUE, NA()
)</f>
        <v>#N/A</v>
      </c>
      <c r="AV399" s="78" t="e" cm="1">
        <f t="array" ref="AV399">_xlfn.IFS(
    FALSE, N("Check if X1 shading is ON"),
    $AU$286&lt;&gt;"x", NA(),
    FALSE, N("Check if case is 'LEFT' and x axis value less than z score"),
    AND($AF$306 = "LEFT", $AS399 &lt; IF($AJ$306="", 0, $AJ$306)), $AT399,
    FALSE, N("Check if case is 'RIGHT' and x axis value greater than z score"),
    AND($AF$306 = "RIGHT", $AS399 &gt; IF($AJ$306="", 0, $AJ$306)), $AT399,
    FALSE, N("Default case: Return NA()"),
    TRUE, NA()
)</f>
        <v>#N/A</v>
      </c>
      <c r="AW399" s="78" t="e" cm="1">
        <f t="array" ref="AW399">_xlfn.IFS(
    FALSE, N("Check if X1 shading is ON"),
    $AW$286&lt;&gt;"x", NA(),
    FALSE, N("Check if case is 'LEFT' and x axis value less than z score"),
    AND($AF$309 = "LEFT", $AS399 &lt; IF($AJ$309="", 0, $AJ$309)), $AT399,
    FALSE, N("Check if case is 'RIGHT' and x axis value greater than z score"),
    AND($AF$309 = "RIGHT", $AS399 &gt; IF($AJ$309="", 0, $AJ$309)), $AT399,
    FALSE, N("Check if case is 'TWO' and both directions"),
    AND(
        $AF$309 = "TWO",
        OR($AS399 &lt; -ABS($AJ$309), $AS399 &gt; ABS($AJ$309))
    ), $AT399,
    FALSE, N("Default case: Return NA()"),
    TRUE, NA()
)</f>
        <v>#N/A</v>
      </c>
      <c r="AX399" s="30"/>
      <c r="AY399" s="66">
        <v>-0.66666666666666874</v>
      </c>
      <c r="AZ399" s="66">
        <v>0.254</v>
      </c>
      <c r="BA399" s="66">
        <f t="shared" si="156"/>
        <v>0.254</v>
      </c>
      <c r="BB399" s="66" t="str">
        <f t="shared" si="157"/>
        <v>x̅</v>
      </c>
      <c r="DA399" s="30"/>
      <c r="DB399" s="26"/>
      <c r="DC399" s="66"/>
      <c r="DD399" s="26">
        <f t="shared" si="178"/>
        <v>-1</v>
      </c>
      <c r="DE399" s="26">
        <f t="shared" si="179"/>
        <v>-0.09</v>
      </c>
      <c r="DF399" s="66">
        <v>-1</v>
      </c>
      <c r="DG399" s="104">
        <f t="shared" si="180"/>
        <v>-0.44824049374179142</v>
      </c>
      <c r="DH399" s="83" t="str">
        <f t="shared" si="181"/>
        <v>-0.45</v>
      </c>
      <c r="DI399" s="8"/>
      <c r="DJ399" s="30"/>
      <c r="DK399" s="30"/>
      <c r="DL399" s="30"/>
      <c r="DM399" s="30"/>
      <c r="DN399" s="30"/>
      <c r="DO399" s="30"/>
      <c r="DP399" s="30"/>
      <c r="DQ399" s="30"/>
      <c r="DR399" s="38">
        <f t="shared" si="173"/>
        <v>1.5833333333333317</v>
      </c>
      <c r="DS399" s="78">
        <f t="shared" si="171"/>
        <v>0.1140361508211805</v>
      </c>
      <c r="DT399" s="78" t="e" cm="1">
        <f t="array" ref="DT399">_xlfn.IFS(
    FALSE, N("Check if X1 shading is ON"),
    $DT$287&lt;&gt;"x", NA(),
    FALSE, N("Check if case is 'LEFT' and x axis value less than z score"),
    AND($DE$306 = "LEFT", $DR399 &lt; IF($DI$306="", 0, $DI$306)), $DS399,
    FALSE, N("Check if case is 'RIGHT' and x axis value greater than z score"),
    AND($DE$306 = "RIGHT", $DR399 &gt; IF($DI$306="", 0, $DI$306)), $DS399,
    FALSE, N("Check if case is 'TWO' and both directions"),
    AND(
        $DE$306 = "TWO",
        OR($DR399 &lt; -ABS($DI$306), $DR399 &gt; ABS($DI$307))
    ), $DS399,
    FALSE, N("Default case: Return NA()"),
    TRUE, NA()
)</f>
        <v>#N/A</v>
      </c>
      <c r="DU399" s="78" t="e" cm="1">
        <f t="array" ref="DU399">_xlfn.IFS(
    FALSE, N("Check if X1 shading is ON"),
    $DT$287&lt;&gt;"x", NA(),
    FALSE, N("Check if case is 'LEFT' and x axis value less than z score"),
    AND($DE$307 = "LEFT", $DR399 &lt; IF($DI$307="", 0, $DI$307)), $DS399,
    FALSE, N("Check if case is 'RIGHT' and x axis value greater than z score"),
    AND($DE$307 = "RIGHT", $DR399 &gt; IF($DI$307="", 0, $DI$307)), $DS399,
    FALSE, N("Default case: Return NA()"),
    TRUE, NA()
)</f>
        <v>#N/A</v>
      </c>
      <c r="DV399" s="78" t="e" cm="1">
        <f t="array" ref="DV399">_xlfn.IFS(
    FALSE, N("Check if X1 shading is ON"),
    $DV$287&lt;&gt;"x", NA(),
    FALSE, N("Check if case is 'LEFT' and x axis value less than z score"),
    AND($DE$310 = "LEFT", $DR399 &lt; IF($DI$310="", 0, $DI$310)), $DS399,
    FALSE, N("Check if case is 'RIGHT' and x axis value greater than z score"),
    AND($DE$310 = "RIGHT", $DR399 &gt; IF($DI$310="", 0, $DI$310)), $DS399,
    FALSE, N("Check if case is 'TWO' and both directions"),
    AND(
        $DE$310 = "TWO",
        OR($DR399 &lt; -ABS($DI$310), $DR399 &gt; ABS($DI$310))
    ), $DS399,
    FALSE, N("Default case: Return NA()"),
    TRUE, NA()
)</f>
        <v>#N/A</v>
      </c>
      <c r="DW399" s="30"/>
      <c r="DX399" s="66">
        <v>-0.83333333333333526</v>
      </c>
      <c r="DY399" s="66">
        <v>0.254</v>
      </c>
      <c r="DZ399" s="66">
        <f t="shared" si="158"/>
        <v>0.254</v>
      </c>
      <c r="EA399" s="66" t="str">
        <f t="shared" si="159"/>
        <v>x̅</v>
      </c>
    </row>
    <row r="400" spans="27:131" ht="16" x14ac:dyDescent="0.2">
      <c r="AA400"/>
      <c r="AB400" s="30"/>
      <c r="AC400" s="26"/>
      <c r="AD400" s="66"/>
      <c r="AE400" s="26">
        <f t="shared" si="174"/>
        <v>1</v>
      </c>
      <c r="AF400" s="26">
        <f t="shared" si="175"/>
        <v>-0.09</v>
      </c>
      <c r="AG400" s="100">
        <v>1</v>
      </c>
      <c r="AH400" s="104">
        <f t="shared" si="176"/>
        <v>0.44824049374179142</v>
      </c>
      <c r="AI400" s="83" t="str">
        <f t="shared" si="177"/>
        <v>+0.45</v>
      </c>
      <c r="AJ400" s="8"/>
      <c r="AK400" s="30"/>
      <c r="AL400" s="30"/>
      <c r="AM400" s="30"/>
      <c r="AN400" s="30"/>
      <c r="AO400" s="30"/>
      <c r="AP400" s="30"/>
      <c r="AQ400" s="30"/>
      <c r="AR400" s="30"/>
      <c r="AS400" s="38">
        <f t="shared" si="168"/>
        <v>1.6666666666666652</v>
      </c>
      <c r="AT400" s="78">
        <f t="shared" si="166"/>
        <v>0.10029608984947837</v>
      </c>
      <c r="AU400" s="78" t="e" cm="1">
        <f t="array" ref="AU400">_xlfn.IFS(
    FALSE, N("Check if X1 shading is ON"),
    $AU$286&lt;&gt;"x", NA(),
    FALSE, N("Check if case is 'LEFT' and x axis value less than z score"),
    AND($AF$305 = "LEFT", $AS400 &lt; IF($AJ$305="", 0, $AJ$305)), $AT400,
    FALSE, N("Check if case is 'RIGHT' and x axis value greater than z score"),
    AND($AF$305 = "RIGHT", $AS400 &gt; IF($AJ$305="", 0, $AJ$305)), $AT400,
    FALSE, N("Check if case is 'TWO' and both directions"),
    AND(
        $AF$305 = "TWO",
        OR($AS400 &lt; -ABS($AJ$305), $AS400 &gt; ABS($AJ$306))
    ), $AT400,
    FALSE, N("Default case: Return NA()"),
    TRUE, NA()
)</f>
        <v>#N/A</v>
      </c>
      <c r="AV400" s="78" t="e" cm="1">
        <f t="array" ref="AV400">_xlfn.IFS(
    FALSE, N("Check if X1 shading is ON"),
    $AU$286&lt;&gt;"x", NA(),
    FALSE, N("Check if case is 'LEFT' and x axis value less than z score"),
    AND($AF$306 = "LEFT", $AS400 &lt; IF($AJ$306="", 0, $AJ$306)), $AT400,
    FALSE, N("Check if case is 'RIGHT' and x axis value greater than z score"),
    AND($AF$306 = "RIGHT", $AS400 &gt; IF($AJ$306="", 0, $AJ$306)), $AT400,
    FALSE, N("Default case: Return NA()"),
    TRUE, NA()
)</f>
        <v>#N/A</v>
      </c>
      <c r="AW400" s="78" t="e" cm="1">
        <f t="array" ref="AW400">_xlfn.IFS(
    FALSE, N("Check if X1 shading is ON"),
    $AW$286&lt;&gt;"x", NA(),
    FALSE, N("Check if case is 'LEFT' and x axis value less than z score"),
    AND($AF$309 = "LEFT", $AS400 &lt; IF($AJ$309="", 0, $AJ$309)), $AT400,
    FALSE, N("Check if case is 'RIGHT' and x axis value greater than z score"),
    AND($AF$309 = "RIGHT", $AS400 &gt; IF($AJ$309="", 0, $AJ$309)), $AT400,
    FALSE, N("Check if case is 'TWO' and both directions"),
    AND(
        $AF$309 = "TWO",
        OR($AS400 &lt; -ABS($AJ$309), $AS400 &gt; ABS($AJ$309))
    ), $AT400,
    FALSE, N("Default case: Return NA()"),
    TRUE, NA()
)</f>
        <v>#N/A</v>
      </c>
      <c r="AX400" s="30"/>
      <c r="AY400" s="66">
        <v>-0.50000000000000222</v>
      </c>
      <c r="AZ400" s="66">
        <v>0.254</v>
      </c>
      <c r="BA400" s="66">
        <f t="shared" si="156"/>
        <v>0.254</v>
      </c>
      <c r="BB400" s="66" t="str">
        <f t="shared" si="157"/>
        <v>x̅</v>
      </c>
      <c r="DA400" s="30"/>
      <c r="DB400" s="26"/>
      <c r="DC400" s="66"/>
      <c r="DD400" s="26">
        <f t="shared" si="178"/>
        <v>0</v>
      </c>
      <c r="DE400" s="26">
        <f t="shared" si="179"/>
        <v>-0.09</v>
      </c>
      <c r="DF400" s="100">
        <v>0</v>
      </c>
      <c r="DG400" s="104">
        <f t="shared" si="180"/>
        <v>0</v>
      </c>
      <c r="DH400" s="83" t="str">
        <f t="shared" si="181"/>
        <v>0</v>
      </c>
      <c r="DI400" s="8"/>
      <c r="DJ400" s="30"/>
      <c r="DK400" s="30"/>
      <c r="DL400" s="30"/>
      <c r="DM400" s="30"/>
      <c r="DN400" s="30"/>
      <c r="DO400" s="30"/>
      <c r="DP400" s="30"/>
      <c r="DQ400" s="30"/>
      <c r="DR400" s="38">
        <f t="shared" si="173"/>
        <v>1.6249999999999984</v>
      </c>
      <c r="DS400" s="78">
        <f t="shared" si="171"/>
        <v>0.10701904071054189</v>
      </c>
      <c r="DT400" s="78" t="e" cm="1">
        <f t="array" ref="DT400">_xlfn.IFS(
    FALSE, N("Check if X1 shading is ON"),
    $DT$287&lt;&gt;"x", NA(),
    FALSE, N("Check if case is 'LEFT' and x axis value less than z score"),
    AND($DE$306 = "LEFT", $DR400 &lt; IF($DI$306="", 0, $DI$306)), $DS400,
    FALSE, N("Check if case is 'RIGHT' and x axis value greater than z score"),
    AND($DE$306 = "RIGHT", $DR400 &gt; IF($DI$306="", 0, $DI$306)), $DS400,
    FALSE, N("Check if case is 'TWO' and both directions"),
    AND(
        $DE$306 = "TWO",
        OR($DR400 &lt; -ABS($DI$306), $DR400 &gt; ABS($DI$307))
    ), $DS400,
    FALSE, N("Default case: Return NA()"),
    TRUE, NA()
)</f>
        <v>#N/A</v>
      </c>
      <c r="DU400" s="78" t="e" cm="1">
        <f t="array" ref="DU400">_xlfn.IFS(
    FALSE, N("Check if X1 shading is ON"),
    $DT$287&lt;&gt;"x", NA(),
    FALSE, N("Check if case is 'LEFT' and x axis value less than z score"),
    AND($DE$307 = "LEFT", $DR400 &lt; IF($DI$307="", 0, $DI$307)), $DS400,
    FALSE, N("Check if case is 'RIGHT' and x axis value greater than z score"),
    AND($DE$307 = "RIGHT", $DR400 &gt; IF($DI$307="", 0, $DI$307)), $DS400,
    FALSE, N("Default case: Return NA()"),
    TRUE, NA()
)</f>
        <v>#N/A</v>
      </c>
      <c r="DV400" s="78" t="e" cm="1">
        <f t="array" ref="DV400">_xlfn.IFS(
    FALSE, N("Check if X1 shading is ON"),
    $DV$287&lt;&gt;"x", NA(),
    FALSE, N("Check if case is 'LEFT' and x axis value less than z score"),
    AND($DE$310 = "LEFT", $DR400 &lt; IF($DI$310="", 0, $DI$310)), $DS400,
    FALSE, N("Check if case is 'RIGHT' and x axis value greater than z score"),
    AND($DE$310 = "RIGHT", $DR400 &gt; IF($DI$310="", 0, $DI$310)), $DS400,
    FALSE, N("Check if case is 'TWO' and both directions"),
    AND(
        $DE$310 = "TWO",
        OR($DR400 &lt; -ABS($DI$310), $DR400 &gt; ABS($DI$310))
    ), $DS400,
    FALSE, N("Default case: Return NA()"),
    TRUE, NA()
)</f>
        <v>#N/A</v>
      </c>
      <c r="DW400" s="30"/>
      <c r="DX400" s="66">
        <v>-0.66666666666666874</v>
      </c>
      <c r="DY400" s="66">
        <v>0.254</v>
      </c>
      <c r="DZ400" s="66">
        <f t="shared" si="158"/>
        <v>0.254</v>
      </c>
      <c r="EA400" s="66" t="str">
        <f t="shared" si="159"/>
        <v>x̅</v>
      </c>
    </row>
    <row r="401" spans="27:131" ht="16" x14ac:dyDescent="0.2">
      <c r="AA401"/>
      <c r="AB401" s="30"/>
      <c r="AC401" s="26"/>
      <c r="AD401" s="66"/>
      <c r="AE401" s="26">
        <f t="shared" si="174"/>
        <v>2</v>
      </c>
      <c r="AF401" s="26">
        <f t="shared" si="175"/>
        <v>-0.09</v>
      </c>
      <c r="AG401" s="100">
        <v>2</v>
      </c>
      <c r="AH401" s="104">
        <f t="shared" si="176"/>
        <v>0.89648098748358285</v>
      </c>
      <c r="AI401" s="83" t="str">
        <f t="shared" si="177"/>
        <v>+0.90</v>
      </c>
      <c r="AJ401" s="8"/>
      <c r="AK401" s="30"/>
      <c r="AL401" s="30"/>
      <c r="AM401" s="30"/>
      <c r="AN401" s="30"/>
      <c r="AO401" s="30"/>
      <c r="AP401" s="30"/>
      <c r="AQ401" s="30"/>
      <c r="AR401" s="30"/>
      <c r="AS401" s="38">
        <f t="shared" si="168"/>
        <v>1.7083333333333319</v>
      </c>
      <c r="AT401" s="78">
        <f t="shared" si="166"/>
        <v>9.3868438952044511E-2</v>
      </c>
      <c r="AU401" s="78" t="e" cm="1">
        <f t="array" ref="AU401">_xlfn.IFS(
    FALSE, N("Check if X1 shading is ON"),
    $AU$286&lt;&gt;"x", NA(),
    FALSE, N("Check if case is 'LEFT' and x axis value less than z score"),
    AND($AF$305 = "LEFT", $AS401 &lt; IF($AJ$305="", 0, $AJ$305)), $AT401,
    FALSE, N("Check if case is 'RIGHT' and x axis value greater than z score"),
    AND($AF$305 = "RIGHT", $AS401 &gt; IF($AJ$305="", 0, $AJ$305)), $AT401,
    FALSE, N("Check if case is 'TWO' and both directions"),
    AND(
        $AF$305 = "TWO",
        OR($AS401 &lt; -ABS($AJ$305), $AS401 &gt; ABS($AJ$306))
    ), $AT401,
    FALSE, N("Default case: Return NA()"),
    TRUE, NA()
)</f>
        <v>#N/A</v>
      </c>
      <c r="AV401" s="78" t="e" cm="1">
        <f t="array" ref="AV401">_xlfn.IFS(
    FALSE, N("Check if X1 shading is ON"),
    $AU$286&lt;&gt;"x", NA(),
    FALSE, N("Check if case is 'LEFT' and x axis value less than z score"),
    AND($AF$306 = "LEFT", $AS401 &lt; IF($AJ$306="", 0, $AJ$306)), $AT401,
    FALSE, N("Check if case is 'RIGHT' and x axis value greater than z score"),
    AND($AF$306 = "RIGHT", $AS401 &gt; IF($AJ$306="", 0, $AJ$306)), $AT401,
    FALSE, N("Default case: Return NA()"),
    TRUE, NA()
)</f>
        <v>#N/A</v>
      </c>
      <c r="AW401" s="78" t="e" cm="1">
        <f t="array" ref="AW401">_xlfn.IFS(
    FALSE, N("Check if X1 shading is ON"),
    $AW$286&lt;&gt;"x", NA(),
    FALSE, N("Check if case is 'LEFT' and x axis value less than z score"),
    AND($AF$309 = "LEFT", $AS401 &lt; IF($AJ$309="", 0, $AJ$309)), $AT401,
    FALSE, N("Check if case is 'RIGHT' and x axis value greater than z score"),
    AND($AF$309 = "RIGHT", $AS401 &gt; IF($AJ$309="", 0, $AJ$309)), $AT401,
    FALSE, N("Check if case is 'TWO' and both directions"),
    AND(
        $AF$309 = "TWO",
        OR($AS401 &lt; -ABS($AJ$309), $AS401 &gt; ABS($AJ$309))
    ), $AT401,
    FALSE, N("Default case: Return NA()"),
    TRUE, NA()
)</f>
        <v>#N/A</v>
      </c>
      <c r="AX401" s="30"/>
      <c r="AY401" s="66">
        <v>-0.33333333333333548</v>
      </c>
      <c r="AZ401" s="66">
        <v>0.254</v>
      </c>
      <c r="BA401" s="66">
        <f t="shared" si="156"/>
        <v>0.254</v>
      </c>
      <c r="BB401" s="66" t="str">
        <f t="shared" si="157"/>
        <v>x̅</v>
      </c>
      <c r="DA401" s="30"/>
      <c r="DB401" s="26"/>
      <c r="DC401" s="66"/>
      <c r="DD401" s="26">
        <f t="shared" si="178"/>
        <v>1</v>
      </c>
      <c r="DE401" s="26">
        <f t="shared" si="179"/>
        <v>-0.09</v>
      </c>
      <c r="DF401" s="100">
        <v>1</v>
      </c>
      <c r="DG401" s="104">
        <f t="shared" si="180"/>
        <v>0.44824049374179142</v>
      </c>
      <c r="DH401" s="83" t="str">
        <f t="shared" si="181"/>
        <v>+0.45</v>
      </c>
      <c r="DI401" s="8"/>
      <c r="DJ401" s="30"/>
      <c r="DK401" s="30"/>
      <c r="DL401" s="30"/>
      <c r="DM401" s="30"/>
      <c r="DN401" s="30"/>
      <c r="DO401" s="30"/>
      <c r="DP401" s="30"/>
      <c r="DQ401" s="30"/>
      <c r="DR401" s="38">
        <f t="shared" si="173"/>
        <v>1.6666666666666652</v>
      </c>
      <c r="DS401" s="78">
        <f t="shared" si="171"/>
        <v>0.10029608984947837</v>
      </c>
      <c r="DT401" s="78" t="e" cm="1">
        <f t="array" ref="DT401">_xlfn.IFS(
    FALSE, N("Check if X1 shading is ON"),
    $DT$287&lt;&gt;"x", NA(),
    FALSE, N("Check if case is 'LEFT' and x axis value less than z score"),
    AND($DE$306 = "LEFT", $DR401 &lt; IF($DI$306="", 0, $DI$306)), $DS401,
    FALSE, N("Check if case is 'RIGHT' and x axis value greater than z score"),
    AND($DE$306 = "RIGHT", $DR401 &gt; IF($DI$306="", 0, $DI$306)), $DS401,
    FALSE, N("Check if case is 'TWO' and both directions"),
    AND(
        $DE$306 = "TWO",
        OR($DR401 &lt; -ABS($DI$306), $DR401 &gt; ABS($DI$307))
    ), $DS401,
    FALSE, N("Default case: Return NA()"),
    TRUE, NA()
)</f>
        <v>#N/A</v>
      </c>
      <c r="DU401" s="78" t="e" cm="1">
        <f t="array" ref="DU401">_xlfn.IFS(
    FALSE, N("Check if X1 shading is ON"),
    $DT$287&lt;&gt;"x", NA(),
    FALSE, N("Check if case is 'LEFT' and x axis value less than z score"),
    AND($DE$307 = "LEFT", $DR401 &lt; IF($DI$307="", 0, $DI$307)), $DS401,
    FALSE, N("Check if case is 'RIGHT' and x axis value greater than z score"),
    AND($DE$307 = "RIGHT", $DR401 &gt; IF($DI$307="", 0, $DI$307)), $DS401,
    FALSE, N("Default case: Return NA()"),
    TRUE, NA()
)</f>
        <v>#N/A</v>
      </c>
      <c r="DV401" s="78" t="e" cm="1">
        <f t="array" ref="DV401">_xlfn.IFS(
    FALSE, N("Check if X1 shading is ON"),
    $DV$287&lt;&gt;"x", NA(),
    FALSE, N("Check if case is 'LEFT' and x axis value less than z score"),
    AND($DE$310 = "LEFT", $DR401 &lt; IF($DI$310="", 0, $DI$310)), $DS401,
    FALSE, N("Check if case is 'RIGHT' and x axis value greater than z score"),
    AND($DE$310 = "RIGHT", $DR401 &gt; IF($DI$310="", 0, $DI$310)), $DS401,
    FALSE, N("Check if case is 'TWO' and both directions"),
    AND(
        $DE$310 = "TWO",
        OR($DR401 &lt; -ABS($DI$310), $DR401 &gt; ABS($DI$310))
    ), $DS401,
    FALSE, N("Default case: Return NA()"),
    TRUE, NA()
)</f>
        <v>#N/A</v>
      </c>
      <c r="DW401" s="30"/>
      <c r="DX401" s="66">
        <v>-0.50000000000000222</v>
      </c>
      <c r="DY401" s="66">
        <v>0.254</v>
      </c>
      <c r="DZ401" s="66">
        <f t="shared" si="158"/>
        <v>0.254</v>
      </c>
      <c r="EA401" s="66" t="str">
        <f t="shared" si="159"/>
        <v>x̅</v>
      </c>
    </row>
    <row r="402" spans="27:131" ht="16" x14ac:dyDescent="0.2">
      <c r="AA402"/>
      <c r="AB402" s="30"/>
      <c r="AC402" s="26"/>
      <c r="AD402" s="66"/>
      <c r="AE402" s="26">
        <f t="shared" si="174"/>
        <v>3</v>
      </c>
      <c r="AF402" s="26">
        <f t="shared" si="175"/>
        <v>-0.09</v>
      </c>
      <c r="AG402" s="100">
        <v>3</v>
      </c>
      <c r="AH402" s="104">
        <f t="shared" si="176"/>
        <v>1.3447214812253743</v>
      </c>
      <c r="AI402" s="83" t="str">
        <f t="shared" si="177"/>
        <v>+1.34</v>
      </c>
      <c r="AJ402" s="30"/>
      <c r="AK402" s="30"/>
      <c r="AL402" s="30"/>
      <c r="AM402" s="30"/>
      <c r="AN402" s="30"/>
      <c r="AO402" s="30"/>
      <c r="AP402" s="30"/>
      <c r="AQ402" s="30"/>
      <c r="AR402" s="30"/>
      <c r="AS402" s="38">
        <f t="shared" si="168"/>
        <v>1.7499999999999987</v>
      </c>
      <c r="AT402" s="78">
        <f t="shared" si="166"/>
        <v>8.773565453914281E-2</v>
      </c>
      <c r="AU402" s="78" t="e" cm="1">
        <f t="array" ref="AU402">_xlfn.IFS(
    FALSE, N("Check if X1 shading is ON"),
    $AU$286&lt;&gt;"x", NA(),
    FALSE, N("Check if case is 'LEFT' and x axis value less than z score"),
    AND($AF$305 = "LEFT", $AS402 &lt; IF($AJ$305="", 0, $AJ$305)), $AT402,
    FALSE, N("Check if case is 'RIGHT' and x axis value greater than z score"),
    AND($AF$305 = "RIGHT", $AS402 &gt; IF($AJ$305="", 0, $AJ$305)), $AT402,
    FALSE, N("Check if case is 'TWO' and both directions"),
    AND(
        $AF$305 = "TWO",
        OR($AS402 &lt; -ABS($AJ$305), $AS402 &gt; ABS($AJ$306))
    ), $AT402,
    FALSE, N("Default case: Return NA()"),
    TRUE, NA()
)</f>
        <v>#N/A</v>
      </c>
      <c r="AV402" s="78" t="e" cm="1">
        <f t="array" ref="AV402">_xlfn.IFS(
    FALSE, N("Check if X1 shading is ON"),
    $AU$286&lt;&gt;"x", NA(),
    FALSE, N("Check if case is 'LEFT' and x axis value less than z score"),
    AND($AF$306 = "LEFT", $AS402 &lt; IF($AJ$306="", 0, $AJ$306)), $AT402,
    FALSE, N("Check if case is 'RIGHT' and x axis value greater than z score"),
    AND($AF$306 = "RIGHT", $AS402 &gt; IF($AJ$306="", 0, $AJ$306)), $AT402,
    FALSE, N("Default case: Return NA()"),
    TRUE, NA()
)</f>
        <v>#N/A</v>
      </c>
      <c r="AW402" s="78" t="e" cm="1">
        <f t="array" ref="AW402">_xlfn.IFS(
    FALSE, N("Check if X1 shading is ON"),
    $AW$286&lt;&gt;"x", NA(),
    FALSE, N("Check if case is 'LEFT' and x axis value less than z score"),
    AND($AF$309 = "LEFT", $AS402 &lt; IF($AJ$309="", 0, $AJ$309)), $AT402,
    FALSE, N("Check if case is 'RIGHT' and x axis value greater than z score"),
    AND($AF$309 = "RIGHT", $AS402 &gt; IF($AJ$309="", 0, $AJ$309)), $AT402,
    FALSE, N("Check if case is 'TWO' and both directions"),
    AND(
        $AF$309 = "TWO",
        OR($AS402 &lt; -ABS($AJ$309), $AS402 &gt; ABS($AJ$309))
    ), $AT402,
    FALSE, N("Default case: Return NA()"),
    TRUE, NA()
)</f>
        <v>#N/A</v>
      </c>
      <c r="AX402" s="30"/>
      <c r="AY402" s="66">
        <v>-0.16666666666666879</v>
      </c>
      <c r="AZ402" s="66">
        <v>0.254</v>
      </c>
      <c r="BA402" s="66">
        <f t="shared" ref="BA402:BA433" si="182">IF($BA$240="x",AZ402,NA())</f>
        <v>0.254</v>
      </c>
      <c r="BB402" s="66" t="str">
        <f t="shared" ref="BB402:BB435" si="183">IF($AI$304="","",$AI$304)</f>
        <v>x̅</v>
      </c>
      <c r="DA402" s="30"/>
      <c r="DB402" s="26"/>
      <c r="DC402" s="66"/>
      <c r="DD402" s="26">
        <f t="shared" si="178"/>
        <v>2</v>
      </c>
      <c r="DE402" s="26">
        <f t="shared" si="179"/>
        <v>-0.09</v>
      </c>
      <c r="DF402" s="100">
        <v>2</v>
      </c>
      <c r="DG402" s="104">
        <f t="shared" si="180"/>
        <v>0.89648098748358285</v>
      </c>
      <c r="DH402" s="83" t="str">
        <f t="shared" si="181"/>
        <v>+0.90</v>
      </c>
      <c r="DI402" s="8"/>
      <c r="DJ402" s="30"/>
      <c r="DK402" s="30"/>
      <c r="DL402" s="30"/>
      <c r="DM402" s="30"/>
      <c r="DN402" s="30"/>
      <c r="DO402" s="30"/>
      <c r="DP402" s="30"/>
      <c r="DQ402" s="30"/>
      <c r="DR402" s="38">
        <f t="shared" si="173"/>
        <v>1.7083333333333319</v>
      </c>
      <c r="DS402" s="78">
        <f t="shared" si="171"/>
        <v>9.3868438952044511E-2</v>
      </c>
      <c r="DT402" s="78" t="e" cm="1">
        <f t="array" ref="DT402">_xlfn.IFS(
    FALSE, N("Check if X1 shading is ON"),
    $DT$287&lt;&gt;"x", NA(),
    FALSE, N("Check if case is 'LEFT' and x axis value less than z score"),
    AND($DE$306 = "LEFT", $DR402 &lt; IF($DI$306="", 0, $DI$306)), $DS402,
    FALSE, N("Check if case is 'RIGHT' and x axis value greater than z score"),
    AND($DE$306 = "RIGHT", $DR402 &gt; IF($DI$306="", 0, $DI$306)), $DS402,
    FALSE, N("Check if case is 'TWO' and both directions"),
    AND(
        $DE$306 = "TWO",
        OR($DR402 &lt; -ABS($DI$306), $DR402 &gt; ABS($DI$307))
    ), $DS402,
    FALSE, N("Default case: Return NA()"),
    TRUE, NA()
)</f>
        <v>#N/A</v>
      </c>
      <c r="DU402" s="78" t="e" cm="1">
        <f t="array" ref="DU402">_xlfn.IFS(
    FALSE, N("Check if X1 shading is ON"),
    $DT$287&lt;&gt;"x", NA(),
    FALSE, N("Check if case is 'LEFT' and x axis value less than z score"),
    AND($DE$307 = "LEFT", $DR402 &lt; IF($DI$307="", 0, $DI$307)), $DS402,
    FALSE, N("Check if case is 'RIGHT' and x axis value greater than z score"),
    AND($DE$307 = "RIGHT", $DR402 &gt; IF($DI$307="", 0, $DI$307)), $DS402,
    FALSE, N("Default case: Return NA()"),
    TRUE, NA()
)</f>
        <v>#N/A</v>
      </c>
      <c r="DV402" s="78" t="e" cm="1">
        <f t="array" ref="DV402">_xlfn.IFS(
    FALSE, N("Check if X1 shading is ON"),
    $DV$287&lt;&gt;"x", NA(),
    FALSE, N("Check if case is 'LEFT' and x axis value less than z score"),
    AND($DE$310 = "LEFT", $DR402 &lt; IF($DI$310="", 0, $DI$310)), $DS402,
    FALSE, N("Check if case is 'RIGHT' and x axis value greater than z score"),
    AND($DE$310 = "RIGHT", $DR402 &gt; IF($DI$310="", 0, $DI$310)), $DS402,
    FALSE, N("Check if case is 'TWO' and both directions"),
    AND(
        $DE$310 = "TWO",
        OR($DR402 &lt; -ABS($DI$310), $DR402 &gt; ABS($DI$310))
    ), $DS402,
    FALSE, N("Default case: Return NA()"),
    TRUE, NA()
)</f>
        <v>#N/A</v>
      </c>
      <c r="DW402" s="30"/>
      <c r="DX402" s="66">
        <v>-0.33333333333333548</v>
      </c>
      <c r="DY402" s="66">
        <v>0.254</v>
      </c>
      <c r="DZ402" s="66">
        <f t="shared" si="158"/>
        <v>0.254</v>
      </c>
      <c r="EA402" s="66" t="str">
        <f t="shared" si="159"/>
        <v>x̅</v>
      </c>
    </row>
    <row r="403" spans="27:131" ht="19" x14ac:dyDescent="0.25">
      <c r="AA403"/>
      <c r="AB403" s="30"/>
      <c r="AC403" s="77" t="s">
        <v>88</v>
      </c>
      <c r="AD403" s="66"/>
      <c r="AE403" s="66"/>
      <c r="AF403" s="26"/>
      <c r="AG403" s="26"/>
      <c r="AH403" s="26"/>
      <c r="AI403" s="30"/>
      <c r="AJ403" s="30"/>
      <c r="AK403" s="30"/>
      <c r="AL403" s="30"/>
      <c r="AM403" s="30"/>
      <c r="AN403" s="30"/>
      <c r="AO403" s="30"/>
      <c r="AP403" s="30"/>
      <c r="AQ403" s="30"/>
      <c r="AR403" s="30"/>
      <c r="AS403" s="38">
        <f t="shared" si="168"/>
        <v>1.7916666666666654</v>
      </c>
      <c r="AT403" s="78">
        <f t="shared" si="166"/>
        <v>8.1895858510748709E-2</v>
      </c>
      <c r="AU403" s="78" t="e" cm="1">
        <f t="array" ref="AU403">_xlfn.IFS(
    FALSE, N("Check if X1 shading is ON"),
    $AU$286&lt;&gt;"x", NA(),
    FALSE, N("Check if case is 'LEFT' and x axis value less than z score"),
    AND($AF$305 = "LEFT", $AS403 &lt; IF($AJ$305="", 0, $AJ$305)), $AT403,
    FALSE, N("Check if case is 'RIGHT' and x axis value greater than z score"),
    AND($AF$305 = "RIGHT", $AS403 &gt; IF($AJ$305="", 0, $AJ$305)), $AT403,
    FALSE, N("Check if case is 'TWO' and both directions"),
    AND(
        $AF$305 = "TWO",
        OR($AS403 &lt; -ABS($AJ$305), $AS403 &gt; ABS($AJ$306))
    ), $AT403,
    FALSE, N("Default case: Return NA()"),
    TRUE, NA()
)</f>
        <v>#N/A</v>
      </c>
      <c r="AV403" s="78" t="e" cm="1">
        <f t="array" ref="AV403">_xlfn.IFS(
    FALSE, N("Check if X1 shading is ON"),
    $AU$286&lt;&gt;"x", NA(),
    FALSE, N("Check if case is 'LEFT' and x axis value less than z score"),
    AND($AF$306 = "LEFT", $AS403 &lt; IF($AJ$306="", 0, $AJ$306)), $AT403,
    FALSE, N("Check if case is 'RIGHT' and x axis value greater than z score"),
    AND($AF$306 = "RIGHT", $AS403 &gt; IF($AJ$306="", 0, $AJ$306)), $AT403,
    FALSE, N("Default case: Return NA()"),
    TRUE, NA()
)</f>
        <v>#N/A</v>
      </c>
      <c r="AW403" s="78" t="e" cm="1">
        <f t="array" ref="AW403">_xlfn.IFS(
    FALSE, N("Check if X1 shading is ON"),
    $AW$286&lt;&gt;"x", NA(),
    FALSE, N("Check if case is 'LEFT' and x axis value less than z score"),
    AND($AF$309 = "LEFT", $AS403 &lt; IF($AJ$309="", 0, $AJ$309)), $AT403,
    FALSE, N("Check if case is 'RIGHT' and x axis value greater than z score"),
    AND($AF$309 = "RIGHT", $AS403 &gt; IF($AJ$309="", 0, $AJ$309)), $AT403,
    FALSE, N("Check if case is 'TWO' and both directions"),
    AND(
        $AF$309 = "TWO",
        OR($AS403 &lt; -ABS($AJ$309), $AS403 &gt; ABS($AJ$309))
    ), $AT403,
    FALSE, N("Default case: Return NA()"),
    TRUE, NA()
)</f>
        <v>#N/A</v>
      </c>
      <c r="AX403" s="30"/>
      <c r="AY403" s="66">
        <v>0.16666666666666449</v>
      </c>
      <c r="AZ403" s="66">
        <v>0.254</v>
      </c>
      <c r="BA403" s="66">
        <f t="shared" si="182"/>
        <v>0.254</v>
      </c>
      <c r="BB403" s="66" t="str">
        <f t="shared" si="183"/>
        <v>x̅</v>
      </c>
      <c r="DA403" s="30"/>
      <c r="DB403" s="26"/>
      <c r="DC403" s="66"/>
      <c r="DD403" s="26">
        <f t="shared" si="178"/>
        <v>3</v>
      </c>
      <c r="DE403" s="26">
        <f t="shared" si="179"/>
        <v>-0.09</v>
      </c>
      <c r="DF403" s="100">
        <v>3</v>
      </c>
      <c r="DG403" s="104">
        <f t="shared" si="180"/>
        <v>1.3447214812253743</v>
      </c>
      <c r="DH403" s="83" t="str">
        <f t="shared" si="181"/>
        <v>+1.34</v>
      </c>
      <c r="DI403" s="30"/>
      <c r="DJ403" s="30"/>
      <c r="DK403" s="30"/>
      <c r="DL403" s="30"/>
      <c r="DM403" s="30"/>
      <c r="DN403" s="30"/>
      <c r="DO403" s="30"/>
      <c r="DP403" s="30"/>
      <c r="DQ403" s="30"/>
      <c r="DR403" s="38">
        <f t="shared" si="173"/>
        <v>1.7499999999999987</v>
      </c>
      <c r="DS403" s="78">
        <f t="shared" si="171"/>
        <v>8.773565453914281E-2</v>
      </c>
      <c r="DT403" s="78" t="e" cm="1">
        <f t="array" ref="DT403">_xlfn.IFS(
    FALSE, N("Check if X1 shading is ON"),
    $DT$287&lt;&gt;"x", NA(),
    FALSE, N("Check if case is 'LEFT' and x axis value less than z score"),
    AND($DE$306 = "LEFT", $DR403 &lt; IF($DI$306="", 0, $DI$306)), $DS403,
    FALSE, N("Check if case is 'RIGHT' and x axis value greater than z score"),
    AND($DE$306 = "RIGHT", $DR403 &gt; IF($DI$306="", 0, $DI$306)), $DS403,
    FALSE, N("Check if case is 'TWO' and both directions"),
    AND(
        $DE$306 = "TWO",
        OR($DR403 &lt; -ABS($DI$306), $DR403 &gt; ABS($DI$307))
    ), $DS403,
    FALSE, N("Default case: Return NA()"),
    TRUE, NA()
)</f>
        <v>#N/A</v>
      </c>
      <c r="DU403" s="78" t="e" cm="1">
        <f t="array" ref="DU403">_xlfn.IFS(
    FALSE, N("Check if X1 shading is ON"),
    $DT$287&lt;&gt;"x", NA(),
    FALSE, N("Check if case is 'LEFT' and x axis value less than z score"),
    AND($DE$307 = "LEFT", $DR403 &lt; IF($DI$307="", 0, $DI$307)), $DS403,
    FALSE, N("Check if case is 'RIGHT' and x axis value greater than z score"),
    AND($DE$307 = "RIGHT", $DR403 &gt; IF($DI$307="", 0, $DI$307)), $DS403,
    FALSE, N("Default case: Return NA()"),
    TRUE, NA()
)</f>
        <v>#N/A</v>
      </c>
      <c r="DV403" s="78" t="e" cm="1">
        <f t="array" ref="DV403">_xlfn.IFS(
    FALSE, N("Check if X1 shading is ON"),
    $DV$287&lt;&gt;"x", NA(),
    FALSE, N("Check if case is 'LEFT' and x axis value less than z score"),
    AND($DE$310 = "LEFT", $DR403 &lt; IF($DI$310="", 0, $DI$310)), $DS403,
    FALSE, N("Check if case is 'RIGHT' and x axis value greater than z score"),
    AND($DE$310 = "RIGHT", $DR403 &gt; IF($DI$310="", 0, $DI$310)), $DS403,
    FALSE, N("Check if case is 'TWO' and both directions"),
    AND(
        $DE$310 = "TWO",
        OR($DR403 &lt; -ABS($DI$310), $DR403 &gt; ABS($DI$310))
    ), $DS403,
    FALSE, N("Default case: Return NA()"),
    TRUE, NA()
)</f>
        <v>#N/A</v>
      </c>
      <c r="DW403" s="30"/>
      <c r="DX403" s="66">
        <v>-0.16666666666666879</v>
      </c>
      <c r="DY403" s="66">
        <v>0.254</v>
      </c>
      <c r="DZ403" s="66">
        <f t="shared" ref="DZ403:DZ434" si="184">IF($DZ$241="x",DY403,NA())</f>
        <v>0.254</v>
      </c>
      <c r="EA403" s="66" t="str">
        <f t="shared" ref="EA403:EA436" si="185">IF($DH$305="","",$DH$305)</f>
        <v>x̅</v>
      </c>
    </row>
    <row r="404" spans="27:131" ht="19" x14ac:dyDescent="0.25">
      <c r="AA404"/>
      <c r="AB404" s="30"/>
      <c r="AC404" s="35" t="s">
        <v>40</v>
      </c>
      <c r="AD404" s="70" t="s">
        <v>41</v>
      </c>
      <c r="AE404" s="64" t="str">
        <f>LEFT(AC403,6)&amp;" "&amp;$AD$305&amp;" axis"</f>
        <v>X3 raw T x̅ axis</v>
      </c>
      <c r="AF404" s="64" t="str">
        <f>$AD$300&amp;" y"</f>
        <v>T x̅ y</v>
      </c>
      <c r="AG404" s="35" t="str">
        <f>$AD$300&amp;" raw labels"</f>
        <v>T x̅ raw labels</v>
      </c>
      <c r="AH404" s="26"/>
      <c r="AI404" s="30"/>
      <c r="AJ404" s="30"/>
      <c r="AK404" s="30"/>
      <c r="AL404" s="30"/>
      <c r="AM404" s="30"/>
      <c r="AN404" s="30"/>
      <c r="AO404" s="30"/>
      <c r="AP404" s="30"/>
      <c r="AQ404" s="30"/>
      <c r="AR404" s="30"/>
      <c r="AS404" s="38">
        <f t="shared" si="168"/>
        <v>1.8333333333333321</v>
      </c>
      <c r="AT404" s="78">
        <f t="shared" si="166"/>
        <v>7.6345859429669094E-2</v>
      </c>
      <c r="AU404" s="78" t="e" cm="1">
        <f t="array" ref="AU404">_xlfn.IFS(
    FALSE, N("Check if X1 shading is ON"),
    $AU$286&lt;&gt;"x", NA(),
    FALSE, N("Check if case is 'LEFT' and x axis value less than z score"),
    AND($AF$305 = "LEFT", $AS404 &lt; IF($AJ$305="", 0, $AJ$305)), $AT404,
    FALSE, N("Check if case is 'RIGHT' and x axis value greater than z score"),
    AND($AF$305 = "RIGHT", $AS404 &gt; IF($AJ$305="", 0, $AJ$305)), $AT404,
    FALSE, N("Check if case is 'TWO' and both directions"),
    AND(
        $AF$305 = "TWO",
        OR($AS404 &lt; -ABS($AJ$305), $AS404 &gt; ABS($AJ$306))
    ), $AT404,
    FALSE, N("Default case: Return NA()"),
    TRUE, NA()
)</f>
        <v>#N/A</v>
      </c>
      <c r="AV404" s="78" t="e" cm="1">
        <f t="array" ref="AV404">_xlfn.IFS(
    FALSE, N("Check if X1 shading is ON"),
    $AU$286&lt;&gt;"x", NA(),
    FALSE, N("Check if case is 'LEFT' and x axis value less than z score"),
    AND($AF$306 = "LEFT", $AS404 &lt; IF($AJ$306="", 0, $AJ$306)), $AT404,
    FALSE, N("Check if case is 'RIGHT' and x axis value greater than z score"),
    AND($AF$306 = "RIGHT", $AS404 &gt; IF($AJ$306="", 0, $AJ$306)), $AT404,
    FALSE, N("Default case: Return NA()"),
    TRUE, NA()
)</f>
        <v>#N/A</v>
      </c>
      <c r="AW404" s="78" t="e" cm="1">
        <f t="array" ref="AW404">_xlfn.IFS(
    FALSE, N("Check if X1 shading is ON"),
    $AW$286&lt;&gt;"x", NA(),
    FALSE, N("Check if case is 'LEFT' and x axis value less than z score"),
    AND($AF$309 = "LEFT", $AS404 &lt; IF($AJ$309="", 0, $AJ$309)), $AT404,
    FALSE, N("Check if case is 'RIGHT' and x axis value greater than z score"),
    AND($AF$309 = "RIGHT", $AS404 &gt; IF($AJ$309="", 0, $AJ$309)), $AT404,
    FALSE, N("Check if case is 'TWO' and both directions"),
    AND(
        $AF$309 = "TWO",
        OR($AS404 &lt; -ABS($AJ$309), $AS404 &gt; ABS($AJ$309))
    ), $AT404,
    FALSE, N("Default case: Return NA()"),
    TRUE, NA()
)</f>
        <v>#N/A</v>
      </c>
      <c r="AX404" s="30"/>
      <c r="AY404" s="66">
        <v>0.33333333333333115</v>
      </c>
      <c r="AZ404" s="66">
        <v>0.254</v>
      </c>
      <c r="BA404" s="66">
        <f t="shared" si="182"/>
        <v>0.254</v>
      </c>
      <c r="BB404" s="66" t="str">
        <f t="shared" si="183"/>
        <v>x̅</v>
      </c>
      <c r="DA404" s="30"/>
      <c r="DB404" s="77" t="s">
        <v>88</v>
      </c>
      <c r="DC404" s="66"/>
      <c r="DD404" s="66"/>
      <c r="DE404" s="26"/>
      <c r="DF404" s="26"/>
      <c r="DG404" s="26"/>
      <c r="DH404" s="30"/>
      <c r="DI404" s="30"/>
      <c r="DJ404" s="30"/>
      <c r="DK404" s="30"/>
      <c r="DL404" s="30"/>
      <c r="DM404" s="30"/>
      <c r="DN404" s="30"/>
      <c r="DO404" s="30"/>
      <c r="DP404" s="30"/>
      <c r="DQ404" s="30"/>
      <c r="DR404" s="38">
        <f t="shared" si="173"/>
        <v>1.7916666666666654</v>
      </c>
      <c r="DS404" s="78">
        <f t="shared" si="171"/>
        <v>8.1895858510748709E-2</v>
      </c>
      <c r="DT404" s="78" t="e" cm="1">
        <f t="array" ref="DT404">_xlfn.IFS(
    FALSE, N("Check if X1 shading is ON"),
    $DT$287&lt;&gt;"x", NA(),
    FALSE, N("Check if case is 'LEFT' and x axis value less than z score"),
    AND($DE$306 = "LEFT", $DR404 &lt; IF($DI$306="", 0, $DI$306)), $DS404,
    FALSE, N("Check if case is 'RIGHT' and x axis value greater than z score"),
    AND($DE$306 = "RIGHT", $DR404 &gt; IF($DI$306="", 0, $DI$306)), $DS404,
    FALSE, N("Check if case is 'TWO' and both directions"),
    AND(
        $DE$306 = "TWO",
        OR($DR404 &lt; -ABS($DI$306), $DR404 &gt; ABS($DI$307))
    ), $DS404,
    FALSE, N("Default case: Return NA()"),
    TRUE, NA()
)</f>
        <v>#N/A</v>
      </c>
      <c r="DU404" s="78" t="e" cm="1">
        <f t="array" ref="DU404">_xlfn.IFS(
    FALSE, N("Check if X1 shading is ON"),
    $DT$287&lt;&gt;"x", NA(),
    FALSE, N("Check if case is 'LEFT' and x axis value less than z score"),
    AND($DE$307 = "LEFT", $DR404 &lt; IF($DI$307="", 0, $DI$307)), $DS404,
    FALSE, N("Check if case is 'RIGHT' and x axis value greater than z score"),
    AND($DE$307 = "RIGHT", $DR404 &gt; IF($DI$307="", 0, $DI$307)), $DS404,
    FALSE, N("Default case: Return NA()"),
    TRUE, NA()
)</f>
        <v>#N/A</v>
      </c>
      <c r="DV404" s="78" t="e" cm="1">
        <f t="array" ref="DV404">_xlfn.IFS(
    FALSE, N("Check if X1 shading is ON"),
    $DV$287&lt;&gt;"x", NA(),
    FALSE, N("Check if case is 'LEFT' and x axis value less than z score"),
    AND($DE$310 = "LEFT", $DR404 &lt; IF($DI$310="", 0, $DI$310)), $DS404,
    FALSE, N("Check if case is 'RIGHT' and x axis value greater than z score"),
    AND($DE$310 = "RIGHT", $DR404 &gt; IF($DI$310="", 0, $DI$310)), $DS404,
    FALSE, N("Check if case is 'TWO' and both directions"),
    AND(
        $DE$310 = "TWO",
        OR($DR404 &lt; -ABS($DI$310), $DR404 &gt; ABS($DI$310))
    ), $DS404,
    FALSE, N("Default case: Return NA()"),
    TRUE, NA()
)</f>
        <v>#N/A</v>
      </c>
      <c r="DW404" s="30"/>
      <c r="DX404" s="66">
        <v>0.16666666666666449</v>
      </c>
      <c r="DY404" s="66">
        <v>0.254</v>
      </c>
      <c r="DZ404" s="66">
        <f t="shared" si="184"/>
        <v>0.254</v>
      </c>
      <c r="EA404" s="66" t="str">
        <f t="shared" si="185"/>
        <v>x̅</v>
      </c>
    </row>
    <row r="405" spans="27:131" ht="34" x14ac:dyDescent="0.2">
      <c r="AA405"/>
      <c r="AB405" s="30"/>
      <c r="AC405" s="26">
        <f>AN306</f>
        <v>0</v>
      </c>
      <c r="AD405" s="66">
        <v>-0.2</v>
      </c>
      <c r="AE405" s="26">
        <f t="shared" ref="AE405:AE412" si="186">AE352</f>
        <v>-4</v>
      </c>
      <c r="AF405" s="26" t="e">
        <f t="shared" ref="AF405:AF412" si="187">IF(
    $AC$405="x",
    $AD$405,
    NA()
)</f>
        <v>#N/A</v>
      </c>
      <c r="AG405" s="82" t="str">
        <f>IF(AG406="","","raw scale")</f>
        <v>raw scale</v>
      </c>
      <c r="AH405" s="26"/>
      <c r="AI405" s="30"/>
      <c r="AJ405" s="30"/>
      <c r="AK405" s="30"/>
      <c r="AL405" s="30"/>
      <c r="AM405" s="30"/>
      <c r="AN405" s="30"/>
      <c r="AO405" s="30"/>
      <c r="AP405" s="30"/>
      <c r="AQ405" s="30"/>
      <c r="AR405" s="30"/>
      <c r="AS405" s="38">
        <f t="shared" si="168"/>
        <v>1.8749999999999989</v>
      </c>
      <c r="AT405" s="78">
        <f t="shared" si="166"/>
        <v>7.1081283937811518E-2</v>
      </c>
      <c r="AU405" s="78" t="e" cm="1">
        <f t="array" ref="AU405">_xlfn.IFS(
    FALSE, N("Check if X1 shading is ON"),
    $AU$286&lt;&gt;"x", NA(),
    FALSE, N("Check if case is 'LEFT' and x axis value less than z score"),
    AND($AF$305 = "LEFT", $AS405 &lt; IF($AJ$305="", 0, $AJ$305)), $AT405,
    FALSE, N("Check if case is 'RIGHT' and x axis value greater than z score"),
    AND($AF$305 = "RIGHT", $AS405 &gt; IF($AJ$305="", 0, $AJ$305)), $AT405,
    FALSE, N("Check if case is 'TWO' and both directions"),
    AND(
        $AF$305 = "TWO",
        OR($AS405 &lt; -ABS($AJ$305), $AS405 &gt; ABS($AJ$306))
    ), $AT405,
    FALSE, N("Default case: Return NA()"),
    TRUE, NA()
)</f>
        <v>#N/A</v>
      </c>
      <c r="AV405" s="78" t="e" cm="1">
        <f t="array" ref="AV405">_xlfn.IFS(
    FALSE, N("Check if X1 shading is ON"),
    $AU$286&lt;&gt;"x", NA(),
    FALSE, N("Check if case is 'LEFT' and x axis value less than z score"),
    AND($AF$306 = "LEFT", $AS405 &lt; IF($AJ$306="", 0, $AJ$306)), $AT405,
    FALSE, N("Check if case is 'RIGHT' and x axis value greater than z score"),
    AND($AF$306 = "RIGHT", $AS405 &gt; IF($AJ$306="", 0, $AJ$306)), $AT405,
    FALSE, N("Default case: Return NA()"),
    TRUE, NA()
)</f>
        <v>#N/A</v>
      </c>
      <c r="AW405" s="78" t="e" cm="1">
        <f t="array" ref="AW405">_xlfn.IFS(
    FALSE, N("Check if X1 shading is ON"),
    $AW$286&lt;&gt;"x", NA(),
    FALSE, N("Check if case is 'LEFT' and x axis value less than z score"),
    AND($AF$309 = "LEFT", $AS405 &lt; IF($AJ$309="", 0, $AJ$309)), $AT405,
    FALSE, N("Check if case is 'RIGHT' and x axis value greater than z score"),
    AND($AF$309 = "RIGHT", $AS405 &gt; IF($AJ$309="", 0, $AJ$309)), $AT405,
    FALSE, N("Check if case is 'TWO' and both directions"),
    AND(
        $AF$309 = "TWO",
        OR($AS405 &lt; -ABS($AJ$309), $AS405 &gt; ABS($AJ$309))
    ), $AT405,
    FALSE, N("Default case: Return NA()"),
    TRUE, NA()
)</f>
        <v>#N/A</v>
      </c>
      <c r="AX405" s="30"/>
      <c r="AY405" s="66">
        <v>0.49999999999999789</v>
      </c>
      <c r="AZ405" s="66">
        <v>0.254</v>
      </c>
      <c r="BA405" s="66">
        <f t="shared" si="182"/>
        <v>0.254</v>
      </c>
      <c r="BB405" s="66" t="str">
        <f t="shared" si="183"/>
        <v>x̅</v>
      </c>
      <c r="DA405" s="30"/>
      <c r="DB405" s="35" t="s">
        <v>40</v>
      </c>
      <c r="DC405" s="70" t="s">
        <v>41</v>
      </c>
      <c r="DD405" s="64" t="str">
        <f>LEFT(DB404,6)&amp;" "&amp;$DC$306&amp;" axis"</f>
        <v>X3 raw T x̅ axis</v>
      </c>
      <c r="DE405" s="64" t="str">
        <f>$DC$301&amp;" y"</f>
        <v>T x̅ y</v>
      </c>
      <c r="DF405" s="35" t="str">
        <f>$DC$301&amp;" raw labels"</f>
        <v>T x̅ raw labels</v>
      </c>
      <c r="DG405" s="26"/>
      <c r="DH405" s="30"/>
      <c r="DI405" s="30"/>
      <c r="DJ405" s="30"/>
      <c r="DK405" s="30"/>
      <c r="DL405" s="30"/>
      <c r="DM405" s="30"/>
      <c r="DN405" s="30"/>
      <c r="DO405" s="30"/>
      <c r="DP405" s="30"/>
      <c r="DQ405" s="30"/>
      <c r="DR405" s="38">
        <f t="shared" si="173"/>
        <v>1.8333333333333321</v>
      </c>
      <c r="DS405" s="78">
        <f t="shared" si="171"/>
        <v>7.6345859429669094E-2</v>
      </c>
      <c r="DT405" s="78" t="e" cm="1">
        <f t="array" ref="DT405">_xlfn.IFS(
    FALSE, N("Check if X1 shading is ON"),
    $DT$287&lt;&gt;"x", NA(),
    FALSE, N("Check if case is 'LEFT' and x axis value less than z score"),
    AND($DE$306 = "LEFT", $DR405 &lt; IF($DI$306="", 0, $DI$306)), $DS405,
    FALSE, N("Check if case is 'RIGHT' and x axis value greater than z score"),
    AND($DE$306 = "RIGHT", $DR405 &gt; IF($DI$306="", 0, $DI$306)), $DS405,
    FALSE, N("Check if case is 'TWO' and both directions"),
    AND(
        $DE$306 = "TWO",
        OR($DR405 &lt; -ABS($DI$306), $DR405 &gt; ABS($DI$307))
    ), $DS405,
    FALSE, N("Default case: Return NA()"),
    TRUE, NA()
)</f>
        <v>#N/A</v>
      </c>
      <c r="DU405" s="78" t="e" cm="1">
        <f t="array" ref="DU405">_xlfn.IFS(
    FALSE, N("Check if X1 shading is ON"),
    $DT$287&lt;&gt;"x", NA(),
    FALSE, N("Check if case is 'LEFT' and x axis value less than z score"),
    AND($DE$307 = "LEFT", $DR405 &lt; IF($DI$307="", 0, $DI$307)), $DS405,
    FALSE, N("Check if case is 'RIGHT' and x axis value greater than z score"),
    AND($DE$307 = "RIGHT", $DR405 &gt; IF($DI$307="", 0, $DI$307)), $DS405,
    FALSE, N("Default case: Return NA()"),
    TRUE, NA()
)</f>
        <v>#N/A</v>
      </c>
      <c r="DV405" s="78" t="e" cm="1">
        <f t="array" ref="DV405">_xlfn.IFS(
    FALSE, N("Check if X1 shading is ON"),
    $DV$287&lt;&gt;"x", NA(),
    FALSE, N("Check if case is 'LEFT' and x axis value less than z score"),
    AND($DE$310 = "LEFT", $DR405 &lt; IF($DI$310="", 0, $DI$310)), $DS405,
    FALSE, N("Check if case is 'RIGHT' and x axis value greater than z score"),
    AND($DE$310 = "RIGHT", $DR405 &gt; IF($DI$310="", 0, $DI$310)), $DS405,
    FALSE, N("Check if case is 'TWO' and both directions"),
    AND(
        $DE$310 = "TWO",
        OR($DR405 &lt; -ABS($DI$310), $DR405 &gt; ABS($DI$310))
    ), $DS405,
    FALSE, N("Default case: Return NA()"),
    TRUE, NA()
)</f>
        <v>#N/A</v>
      </c>
      <c r="DW405" s="30"/>
      <c r="DX405" s="66">
        <v>0.33333333333333115</v>
      </c>
      <c r="DY405" s="66">
        <v>0.254</v>
      </c>
      <c r="DZ405" s="66">
        <f t="shared" si="184"/>
        <v>0.254</v>
      </c>
      <c r="EA405" s="66" t="str">
        <f t="shared" si="185"/>
        <v>x̅</v>
      </c>
    </row>
    <row r="406" spans="27:131" ht="17" x14ac:dyDescent="0.2">
      <c r="AA406"/>
      <c r="AB406" s="30"/>
      <c r="AC406" s="26"/>
      <c r="AD406" s="66"/>
      <c r="AE406" s="26">
        <f t="shared" si="186"/>
        <v>-3</v>
      </c>
      <c r="AF406" s="26" t="e">
        <f t="shared" si="187"/>
        <v>#N/A</v>
      </c>
      <c r="AG406" s="83" t="str">
        <f t="shared" ref="AG406:AG412" si="188">IFERROR(
    TEXT(
        AG$309 + $AE406 * AH$309,
        IF(
            $AN$309 = 0,
            "#,##0",
            "#,##0." &amp; REPT("0", $AN$309)
        )
    ),
    ""
)</f>
        <v>78.66</v>
      </c>
      <c r="AH406" s="26"/>
      <c r="AI406" s="30"/>
      <c r="AJ406" s="30"/>
      <c r="AK406" s="30"/>
      <c r="AL406" s="30"/>
      <c r="AM406" s="30"/>
      <c r="AN406" s="30"/>
      <c r="AO406" s="30"/>
      <c r="AP406" s="30"/>
      <c r="AQ406" s="30"/>
      <c r="AR406" s="30"/>
      <c r="AS406" s="38">
        <f t="shared" si="168"/>
        <v>1.9166666666666656</v>
      </c>
      <c r="AT406" s="78">
        <f t="shared" si="166"/>
        <v>6.6096706874346267E-2</v>
      </c>
      <c r="AU406" s="78" t="e" cm="1">
        <f t="array" ref="AU406">_xlfn.IFS(
    FALSE, N("Check if X1 shading is ON"),
    $AU$286&lt;&gt;"x", NA(),
    FALSE, N("Check if case is 'LEFT' and x axis value less than z score"),
    AND($AF$305 = "LEFT", $AS406 &lt; IF($AJ$305="", 0, $AJ$305)), $AT406,
    FALSE, N("Check if case is 'RIGHT' and x axis value greater than z score"),
    AND($AF$305 = "RIGHT", $AS406 &gt; IF($AJ$305="", 0, $AJ$305)), $AT406,
    FALSE, N("Check if case is 'TWO' and both directions"),
    AND(
        $AF$305 = "TWO",
        OR($AS406 &lt; -ABS($AJ$305), $AS406 &gt; ABS($AJ$306))
    ), $AT406,
    FALSE, N("Default case: Return NA()"),
    TRUE, NA()
)</f>
        <v>#N/A</v>
      </c>
      <c r="AV406" s="78" t="e" cm="1">
        <f t="array" ref="AV406">_xlfn.IFS(
    FALSE, N("Check if X1 shading is ON"),
    $AU$286&lt;&gt;"x", NA(),
    FALSE, N("Check if case is 'LEFT' and x axis value less than z score"),
    AND($AF$306 = "LEFT", $AS406 &lt; IF($AJ$306="", 0, $AJ$306)), $AT406,
    FALSE, N("Check if case is 'RIGHT' and x axis value greater than z score"),
    AND($AF$306 = "RIGHT", $AS406 &gt; IF($AJ$306="", 0, $AJ$306)), $AT406,
    FALSE, N("Default case: Return NA()"),
    TRUE, NA()
)</f>
        <v>#N/A</v>
      </c>
      <c r="AW406" s="78" t="e" cm="1">
        <f t="array" ref="AW406">_xlfn.IFS(
    FALSE, N("Check if X1 shading is ON"),
    $AW$286&lt;&gt;"x", NA(),
    FALSE, N("Check if case is 'LEFT' and x axis value less than z score"),
    AND($AF$309 = "LEFT", $AS406 &lt; IF($AJ$309="", 0, $AJ$309)), $AT406,
    FALSE, N("Check if case is 'RIGHT' and x axis value greater than z score"),
    AND($AF$309 = "RIGHT", $AS406 &gt; IF($AJ$309="", 0, $AJ$309)), $AT406,
    FALSE, N("Check if case is 'TWO' and both directions"),
    AND(
        $AF$309 = "TWO",
        OR($AS406 &lt; -ABS($AJ$309), $AS406 &gt; ABS($AJ$309))
    ), $AT406,
    FALSE, N("Default case: Return NA()"),
    TRUE, NA()
)</f>
        <v>#N/A</v>
      </c>
      <c r="AX406" s="30"/>
      <c r="AY406" s="66">
        <v>0.66666666666666441</v>
      </c>
      <c r="AZ406" s="66">
        <v>0.254</v>
      </c>
      <c r="BA406" s="66">
        <f t="shared" si="182"/>
        <v>0.254</v>
      </c>
      <c r="BB406" s="66" t="str">
        <f t="shared" si="183"/>
        <v>x̅</v>
      </c>
      <c r="DA406" s="30"/>
      <c r="DB406" s="26">
        <f>DM307</f>
        <v>0</v>
      </c>
      <c r="DC406" s="66">
        <v>-0.2</v>
      </c>
      <c r="DD406" s="26">
        <f t="shared" ref="DD406:DD413" si="189">DD353</f>
        <v>-4</v>
      </c>
      <c r="DE406" s="26" t="e">
        <f t="shared" ref="DE406:DE413" si="190">IF(
    $DB$406="x",
    $DC$406,
    NA()
)</f>
        <v>#N/A</v>
      </c>
      <c r="DF406" s="82" t="str">
        <f>IF(DF407="","","raw scale")</f>
        <v>raw scale</v>
      </c>
      <c r="DG406" s="26"/>
      <c r="DH406" s="30"/>
      <c r="DI406" s="30"/>
      <c r="DJ406" s="30"/>
      <c r="DK406" s="30"/>
      <c r="DL406" s="30"/>
      <c r="DM406" s="30"/>
      <c r="DN406" s="30"/>
      <c r="DO406" s="30"/>
      <c r="DP406" s="30"/>
      <c r="DQ406" s="30"/>
      <c r="DR406" s="38">
        <f t="shared" si="173"/>
        <v>1.8749999999999989</v>
      </c>
      <c r="DS406" s="78">
        <f t="shared" si="171"/>
        <v>7.1081283937811518E-2</v>
      </c>
      <c r="DT406" s="78" t="e" cm="1">
        <f t="array" ref="DT406">_xlfn.IFS(
    FALSE, N("Check if X1 shading is ON"),
    $DT$287&lt;&gt;"x", NA(),
    FALSE, N("Check if case is 'LEFT' and x axis value less than z score"),
    AND($DE$306 = "LEFT", $DR406 &lt; IF($DI$306="", 0, $DI$306)), $DS406,
    FALSE, N("Check if case is 'RIGHT' and x axis value greater than z score"),
    AND($DE$306 = "RIGHT", $DR406 &gt; IF($DI$306="", 0, $DI$306)), $DS406,
    FALSE, N("Check if case is 'TWO' and both directions"),
    AND(
        $DE$306 = "TWO",
        OR($DR406 &lt; -ABS($DI$306), $DR406 &gt; ABS($DI$307))
    ), $DS406,
    FALSE, N("Default case: Return NA()"),
    TRUE, NA()
)</f>
        <v>#N/A</v>
      </c>
      <c r="DU406" s="78" t="e" cm="1">
        <f t="array" ref="DU406">_xlfn.IFS(
    FALSE, N("Check if X1 shading is ON"),
    $DT$287&lt;&gt;"x", NA(),
    FALSE, N("Check if case is 'LEFT' and x axis value less than z score"),
    AND($DE$307 = "LEFT", $DR406 &lt; IF($DI$307="", 0, $DI$307)), $DS406,
    FALSE, N("Check if case is 'RIGHT' and x axis value greater than z score"),
    AND($DE$307 = "RIGHT", $DR406 &gt; IF($DI$307="", 0, $DI$307)), $DS406,
    FALSE, N("Default case: Return NA()"),
    TRUE, NA()
)</f>
        <v>#N/A</v>
      </c>
      <c r="DV406" s="78" t="e" cm="1">
        <f t="array" ref="DV406">_xlfn.IFS(
    FALSE, N("Check if X1 shading is ON"),
    $DV$287&lt;&gt;"x", NA(),
    FALSE, N("Check if case is 'LEFT' and x axis value less than z score"),
    AND($DE$310 = "LEFT", $DR406 &lt; IF($DI$310="", 0, $DI$310)), $DS406,
    FALSE, N("Check if case is 'RIGHT' and x axis value greater than z score"),
    AND($DE$310 = "RIGHT", $DR406 &gt; IF($DI$310="", 0, $DI$310)), $DS406,
    FALSE, N("Check if case is 'TWO' and both directions"),
    AND(
        $DE$310 = "TWO",
        OR($DR406 &lt; -ABS($DI$310), $DR406 &gt; ABS($DI$310))
    ), $DS406,
    FALSE, N("Default case: Return NA()"),
    TRUE, NA()
)</f>
        <v>#N/A</v>
      </c>
      <c r="DW406" s="30"/>
      <c r="DX406" s="66">
        <v>0.49999999999999789</v>
      </c>
      <c r="DY406" s="66">
        <v>0.254</v>
      </c>
      <c r="DZ406" s="66">
        <f t="shared" si="184"/>
        <v>0.254</v>
      </c>
      <c r="EA406" s="66" t="str">
        <f t="shared" si="185"/>
        <v>x̅</v>
      </c>
    </row>
    <row r="407" spans="27:131" ht="16" x14ac:dyDescent="0.2">
      <c r="AA407"/>
      <c r="AB407" s="30"/>
      <c r="AC407" s="26"/>
      <c r="AD407" s="66"/>
      <c r="AE407" s="26">
        <f t="shared" si="186"/>
        <v>-2</v>
      </c>
      <c r="AF407" s="26" t="e">
        <f t="shared" si="187"/>
        <v>#N/A</v>
      </c>
      <c r="AG407" s="83" t="str">
        <f t="shared" si="188"/>
        <v>79.10</v>
      </c>
      <c r="AH407" s="26"/>
      <c r="AI407" s="30"/>
      <c r="AJ407" s="30"/>
      <c r="AK407" s="30"/>
      <c r="AL407" s="30"/>
      <c r="AM407" s="30"/>
      <c r="AN407" s="30"/>
      <c r="AO407" s="30"/>
      <c r="AP407" s="30"/>
      <c r="AQ407" s="30"/>
      <c r="AR407" s="30"/>
      <c r="AS407" s="38">
        <f t="shared" si="168"/>
        <v>1.9583333333333324</v>
      </c>
      <c r="AT407" s="78">
        <f t="shared" si="166"/>
        <v>6.1385778820354765E-2</v>
      </c>
      <c r="AU407" s="78" t="e" cm="1">
        <f t="array" ref="AU407">_xlfn.IFS(
    FALSE, N("Check if X1 shading is ON"),
    $AU$286&lt;&gt;"x", NA(),
    FALSE, N("Check if case is 'LEFT' and x axis value less than z score"),
    AND($AF$305 = "LEFT", $AS407 &lt; IF($AJ$305="", 0, $AJ$305)), $AT407,
    FALSE, N("Check if case is 'RIGHT' and x axis value greater than z score"),
    AND($AF$305 = "RIGHT", $AS407 &gt; IF($AJ$305="", 0, $AJ$305)), $AT407,
    FALSE, N("Check if case is 'TWO' and both directions"),
    AND(
        $AF$305 = "TWO",
        OR($AS407 &lt; -ABS($AJ$305), $AS407 &gt; ABS($AJ$306))
    ), $AT407,
    FALSE, N("Default case: Return NA()"),
    TRUE, NA()
)</f>
        <v>#N/A</v>
      </c>
      <c r="AV407" s="78" t="e" cm="1">
        <f t="array" ref="AV407">_xlfn.IFS(
    FALSE, N("Check if X1 shading is ON"),
    $AU$286&lt;&gt;"x", NA(),
    FALSE, N("Check if case is 'LEFT' and x axis value less than z score"),
    AND($AF$306 = "LEFT", $AS407 &lt; IF($AJ$306="", 0, $AJ$306)), $AT407,
    FALSE, N("Check if case is 'RIGHT' and x axis value greater than z score"),
    AND($AF$306 = "RIGHT", $AS407 &gt; IF($AJ$306="", 0, $AJ$306)), $AT407,
    FALSE, N("Default case: Return NA()"),
    TRUE, NA()
)</f>
        <v>#N/A</v>
      </c>
      <c r="AW407" s="78" t="e" cm="1">
        <f t="array" ref="AW407">_xlfn.IFS(
    FALSE, N("Check if X1 shading is ON"),
    $AW$286&lt;&gt;"x", NA(),
    FALSE, N("Check if case is 'LEFT' and x axis value less than z score"),
    AND($AF$309 = "LEFT", $AS407 &lt; IF($AJ$309="", 0, $AJ$309)), $AT407,
    FALSE, N("Check if case is 'RIGHT' and x axis value greater than z score"),
    AND($AF$309 = "RIGHT", $AS407 &gt; IF($AJ$309="", 0, $AJ$309)), $AT407,
    FALSE, N("Check if case is 'TWO' and both directions"),
    AND(
        $AF$309 = "TWO",
        OR($AS407 &lt; -ABS($AJ$309), $AS407 &gt; ABS($AJ$309))
    ), $AT407,
    FALSE, N("Default case: Return NA()"),
    TRUE, NA()
)</f>
        <v>#N/A</v>
      </c>
      <c r="AX407" s="30"/>
      <c r="AY407" s="66">
        <v>0.83333333333333093</v>
      </c>
      <c r="AZ407" s="66">
        <v>0.254</v>
      </c>
      <c r="BA407" s="66">
        <f t="shared" si="182"/>
        <v>0.254</v>
      </c>
      <c r="BB407" s="66" t="str">
        <f t="shared" si="183"/>
        <v>x̅</v>
      </c>
      <c r="DA407" s="30"/>
      <c r="DB407" s="26"/>
      <c r="DC407" s="66"/>
      <c r="DD407" s="26">
        <f t="shared" si="189"/>
        <v>-3</v>
      </c>
      <c r="DE407" s="26" t="e">
        <f t="shared" si="190"/>
        <v>#N/A</v>
      </c>
      <c r="DF407" s="83" t="str">
        <f t="shared" ref="DF407:DF413" si="191">IFERROR(
    TEXT(
        DF$310 + $DD407 * DG$310,
        IF(
            $DM$310 = 0,
            "#,##0",
            "#,##0." &amp; REPT("0", $DM$310)
        )
    ),
    ""
)</f>
        <v>78.66</v>
      </c>
      <c r="DG407" s="26"/>
      <c r="DH407" s="30"/>
      <c r="DI407" s="30"/>
      <c r="DJ407" s="30"/>
      <c r="DK407" s="30"/>
      <c r="DL407" s="30"/>
      <c r="DM407" s="30"/>
      <c r="DN407" s="30"/>
      <c r="DO407" s="30"/>
      <c r="DP407" s="30"/>
      <c r="DQ407" s="30"/>
      <c r="DR407" s="38">
        <f t="shared" si="173"/>
        <v>1.9166666666666656</v>
      </c>
      <c r="DS407" s="78">
        <f t="shared" si="171"/>
        <v>6.6096706874346267E-2</v>
      </c>
      <c r="DT407" s="78" t="e" cm="1">
        <f t="array" ref="DT407">_xlfn.IFS(
    FALSE, N("Check if X1 shading is ON"),
    $DT$287&lt;&gt;"x", NA(),
    FALSE, N("Check if case is 'LEFT' and x axis value less than z score"),
    AND($DE$306 = "LEFT", $DR407 &lt; IF($DI$306="", 0, $DI$306)), $DS407,
    FALSE, N("Check if case is 'RIGHT' and x axis value greater than z score"),
    AND($DE$306 = "RIGHT", $DR407 &gt; IF($DI$306="", 0, $DI$306)), $DS407,
    FALSE, N("Check if case is 'TWO' and both directions"),
    AND(
        $DE$306 = "TWO",
        OR($DR407 &lt; -ABS($DI$306), $DR407 &gt; ABS($DI$307))
    ), $DS407,
    FALSE, N("Default case: Return NA()"),
    TRUE, NA()
)</f>
        <v>#N/A</v>
      </c>
      <c r="DU407" s="78" t="e" cm="1">
        <f t="array" ref="DU407">_xlfn.IFS(
    FALSE, N("Check if X1 shading is ON"),
    $DT$287&lt;&gt;"x", NA(),
    FALSE, N("Check if case is 'LEFT' and x axis value less than z score"),
    AND($DE$307 = "LEFT", $DR407 &lt; IF($DI$307="", 0, $DI$307)), $DS407,
    FALSE, N("Check if case is 'RIGHT' and x axis value greater than z score"),
    AND($DE$307 = "RIGHT", $DR407 &gt; IF($DI$307="", 0, $DI$307)), $DS407,
    FALSE, N("Default case: Return NA()"),
    TRUE, NA()
)</f>
        <v>#N/A</v>
      </c>
      <c r="DV407" s="78" t="e" cm="1">
        <f t="array" ref="DV407">_xlfn.IFS(
    FALSE, N("Check if X1 shading is ON"),
    $DV$287&lt;&gt;"x", NA(),
    FALSE, N("Check if case is 'LEFT' and x axis value less than z score"),
    AND($DE$310 = "LEFT", $DR407 &lt; IF($DI$310="", 0, $DI$310)), $DS407,
    FALSE, N("Check if case is 'RIGHT' and x axis value greater than z score"),
    AND($DE$310 = "RIGHT", $DR407 &gt; IF($DI$310="", 0, $DI$310)), $DS407,
    FALSE, N("Check if case is 'TWO' and both directions"),
    AND(
        $DE$310 = "TWO",
        OR($DR407 &lt; -ABS($DI$310), $DR407 &gt; ABS($DI$310))
    ), $DS407,
    FALSE, N("Default case: Return NA()"),
    TRUE, NA()
)</f>
        <v>#N/A</v>
      </c>
      <c r="DW407" s="30"/>
      <c r="DX407" s="66">
        <v>0.66666666666666441</v>
      </c>
      <c r="DY407" s="66">
        <v>0.254</v>
      </c>
      <c r="DZ407" s="66">
        <f t="shared" si="184"/>
        <v>0.254</v>
      </c>
      <c r="EA407" s="66" t="str">
        <f t="shared" si="185"/>
        <v>x̅</v>
      </c>
    </row>
    <row r="408" spans="27:131" ht="16" x14ac:dyDescent="0.2">
      <c r="AA408"/>
      <c r="AB408" s="30"/>
      <c r="AC408" s="26"/>
      <c r="AD408" s="66"/>
      <c r="AE408" s="26">
        <f t="shared" si="186"/>
        <v>-1</v>
      </c>
      <c r="AF408" s="26" t="e">
        <f t="shared" si="187"/>
        <v>#N/A</v>
      </c>
      <c r="AG408" s="83" t="str">
        <f t="shared" si="188"/>
        <v>79.55</v>
      </c>
      <c r="AH408" s="26"/>
      <c r="AI408" s="30"/>
      <c r="AJ408" s="30"/>
      <c r="AK408" s="30"/>
      <c r="AL408" s="30"/>
      <c r="AM408" s="30"/>
      <c r="AN408" s="30"/>
      <c r="AO408" s="30"/>
      <c r="AP408" s="30"/>
      <c r="AQ408" s="30"/>
      <c r="AR408" s="30"/>
      <c r="AS408" s="38">
        <f t="shared" si="168"/>
        <v>1.9999999999999991</v>
      </c>
      <c r="AT408" s="78">
        <f t="shared" si="166"/>
        <v>5.6941349953155876E-2</v>
      </c>
      <c r="AU408" s="78" t="e" cm="1">
        <f t="array" ref="AU408">_xlfn.IFS(
    FALSE, N("Check if X1 shading is ON"),
    $AU$286&lt;&gt;"x", NA(),
    FALSE, N("Check if case is 'LEFT' and x axis value less than z score"),
    AND($AF$305 = "LEFT", $AS408 &lt; IF($AJ$305="", 0, $AJ$305)), $AT408,
    FALSE, N("Check if case is 'RIGHT' and x axis value greater than z score"),
    AND($AF$305 = "RIGHT", $AS408 &gt; IF($AJ$305="", 0, $AJ$305)), $AT408,
    FALSE, N("Check if case is 'TWO' and both directions"),
    AND(
        $AF$305 = "TWO",
        OR($AS408 &lt; -ABS($AJ$305), $AS408 &gt; ABS($AJ$306))
    ), $AT408,
    FALSE, N("Default case: Return NA()"),
    TRUE, NA()
)</f>
        <v>#N/A</v>
      </c>
      <c r="AV408" s="78" t="e" cm="1">
        <f t="array" ref="AV408">_xlfn.IFS(
    FALSE, N("Check if X1 shading is ON"),
    $AU$286&lt;&gt;"x", NA(),
    FALSE, N("Check if case is 'LEFT' and x axis value less than z score"),
    AND($AF$306 = "LEFT", $AS408 &lt; IF($AJ$306="", 0, $AJ$306)), $AT408,
    FALSE, N("Check if case is 'RIGHT' and x axis value greater than z score"),
    AND($AF$306 = "RIGHT", $AS408 &gt; IF($AJ$306="", 0, $AJ$306)), $AT408,
    FALSE, N("Default case: Return NA()"),
    TRUE, NA()
)</f>
        <v>#N/A</v>
      </c>
      <c r="AW408" s="78" t="e" cm="1">
        <f t="array" ref="AW408">_xlfn.IFS(
    FALSE, N("Check if X1 shading is ON"),
    $AW$286&lt;&gt;"x", NA(),
    FALSE, N("Check if case is 'LEFT' and x axis value less than z score"),
    AND($AF$309 = "LEFT", $AS408 &lt; IF($AJ$309="", 0, $AJ$309)), $AT408,
    FALSE, N("Check if case is 'RIGHT' and x axis value greater than z score"),
    AND($AF$309 = "RIGHT", $AS408 &gt; IF($AJ$309="", 0, $AJ$309)), $AT408,
    FALSE, N("Check if case is 'TWO' and both directions"),
    AND(
        $AF$309 = "TWO",
        OR($AS408 &lt; -ABS($AJ$309), $AS408 &gt; ABS($AJ$309))
    ), $AT408,
    FALSE, N("Default case: Return NA()"),
    TRUE, NA()
)</f>
        <v>#N/A</v>
      </c>
      <c r="AX408" s="30"/>
      <c r="AY408" s="66">
        <v>-0.66666666666666874</v>
      </c>
      <c r="AZ408" s="66">
        <v>0.27800000000000002</v>
      </c>
      <c r="BA408" s="66">
        <f t="shared" si="182"/>
        <v>0.27800000000000002</v>
      </c>
      <c r="BB408" s="66" t="str">
        <f t="shared" si="183"/>
        <v>x̅</v>
      </c>
      <c r="DA408" s="30"/>
      <c r="DB408" s="26"/>
      <c r="DC408" s="66"/>
      <c r="DD408" s="26">
        <f t="shared" si="189"/>
        <v>-2</v>
      </c>
      <c r="DE408" s="26" t="e">
        <f t="shared" si="190"/>
        <v>#N/A</v>
      </c>
      <c r="DF408" s="83" t="str">
        <f t="shared" si="191"/>
        <v>79.10</v>
      </c>
      <c r="DG408" s="26"/>
      <c r="DH408" s="30"/>
      <c r="DI408" s="30"/>
      <c r="DJ408" s="30"/>
      <c r="DK408" s="30"/>
      <c r="DL408" s="30"/>
      <c r="DM408" s="30"/>
      <c r="DN408" s="30"/>
      <c r="DO408" s="30"/>
      <c r="DP408" s="30"/>
      <c r="DQ408" s="30"/>
      <c r="DR408" s="38">
        <f t="shared" si="173"/>
        <v>1.9583333333333324</v>
      </c>
      <c r="DS408" s="78">
        <f t="shared" si="171"/>
        <v>6.1385778820354765E-2</v>
      </c>
      <c r="DT408" s="78" t="e" cm="1">
        <f t="array" ref="DT408">_xlfn.IFS(
    FALSE, N("Check if X1 shading is ON"),
    $DT$287&lt;&gt;"x", NA(),
    FALSE, N("Check if case is 'LEFT' and x axis value less than z score"),
    AND($DE$306 = "LEFT", $DR408 &lt; IF($DI$306="", 0, $DI$306)), $DS408,
    FALSE, N("Check if case is 'RIGHT' and x axis value greater than z score"),
    AND($DE$306 = "RIGHT", $DR408 &gt; IF($DI$306="", 0, $DI$306)), $DS408,
    FALSE, N("Check if case is 'TWO' and both directions"),
    AND(
        $DE$306 = "TWO",
        OR($DR408 &lt; -ABS($DI$306), $DR408 &gt; ABS($DI$307))
    ), $DS408,
    FALSE, N("Default case: Return NA()"),
    TRUE, NA()
)</f>
        <v>#N/A</v>
      </c>
      <c r="DU408" s="78" t="e" cm="1">
        <f t="array" ref="DU408">_xlfn.IFS(
    FALSE, N("Check if X1 shading is ON"),
    $DT$287&lt;&gt;"x", NA(),
    FALSE, N("Check if case is 'LEFT' and x axis value less than z score"),
    AND($DE$307 = "LEFT", $DR408 &lt; IF($DI$307="", 0, $DI$307)), $DS408,
    FALSE, N("Check if case is 'RIGHT' and x axis value greater than z score"),
    AND($DE$307 = "RIGHT", $DR408 &gt; IF($DI$307="", 0, $DI$307)), $DS408,
    FALSE, N("Default case: Return NA()"),
    TRUE, NA()
)</f>
        <v>#N/A</v>
      </c>
      <c r="DV408" s="78" t="e" cm="1">
        <f t="array" ref="DV408">_xlfn.IFS(
    FALSE, N("Check if X1 shading is ON"),
    $DV$287&lt;&gt;"x", NA(),
    FALSE, N("Check if case is 'LEFT' and x axis value less than z score"),
    AND($DE$310 = "LEFT", $DR408 &lt; IF($DI$310="", 0, $DI$310)), $DS408,
    FALSE, N("Check if case is 'RIGHT' and x axis value greater than z score"),
    AND($DE$310 = "RIGHT", $DR408 &gt; IF($DI$310="", 0, $DI$310)), $DS408,
    FALSE, N("Check if case is 'TWO' and both directions"),
    AND(
        $DE$310 = "TWO",
        OR($DR408 &lt; -ABS($DI$310), $DR408 &gt; ABS($DI$310))
    ), $DS408,
    FALSE, N("Default case: Return NA()"),
    TRUE, NA()
)</f>
        <v>#N/A</v>
      </c>
      <c r="DW408" s="30"/>
      <c r="DX408" s="66">
        <v>0.83333333333333093</v>
      </c>
      <c r="DY408" s="66">
        <v>0.254</v>
      </c>
      <c r="DZ408" s="66">
        <f t="shared" si="184"/>
        <v>0.254</v>
      </c>
      <c r="EA408" s="66" t="str">
        <f t="shared" si="185"/>
        <v>x̅</v>
      </c>
    </row>
    <row r="409" spans="27:131" ht="16" x14ac:dyDescent="0.2">
      <c r="AA409"/>
      <c r="AB409" s="30"/>
      <c r="AC409" s="26"/>
      <c r="AD409" s="66"/>
      <c r="AE409" s="26">
        <f t="shared" si="186"/>
        <v>0</v>
      </c>
      <c r="AF409" s="26" t="e">
        <f t="shared" si="187"/>
        <v>#N/A</v>
      </c>
      <c r="AG409" s="83" t="str">
        <f t="shared" si="188"/>
        <v>80.00</v>
      </c>
      <c r="AH409" s="26"/>
      <c r="AI409" s="30"/>
      <c r="AJ409" s="30"/>
      <c r="AK409" s="30"/>
      <c r="AL409" s="30"/>
      <c r="AM409" s="30"/>
      <c r="AN409" s="30"/>
      <c r="AO409" s="30"/>
      <c r="AP409" s="30"/>
      <c r="AQ409" s="30"/>
      <c r="AR409" s="30"/>
      <c r="AS409" s="38">
        <f t="shared" si="168"/>
        <v>2.0416666666666656</v>
      </c>
      <c r="AT409" s="78">
        <f t="shared" si="166"/>
        <v>5.275558925238498E-2</v>
      </c>
      <c r="AU409" s="78" t="e" cm="1">
        <f t="array" ref="AU409">_xlfn.IFS(
    FALSE, N("Check if X1 shading is ON"),
    $AU$286&lt;&gt;"x", NA(),
    FALSE, N("Check if case is 'LEFT' and x axis value less than z score"),
    AND($AF$305 = "LEFT", $AS409 &lt; IF($AJ$305="", 0, $AJ$305)), $AT409,
    FALSE, N("Check if case is 'RIGHT' and x axis value greater than z score"),
    AND($AF$305 = "RIGHT", $AS409 &gt; IF($AJ$305="", 0, $AJ$305)), $AT409,
    FALSE, N("Check if case is 'TWO' and both directions"),
    AND(
        $AF$305 = "TWO",
        OR($AS409 &lt; -ABS($AJ$305), $AS409 &gt; ABS($AJ$306))
    ), $AT409,
    FALSE, N("Default case: Return NA()"),
    TRUE, NA()
)</f>
        <v>#N/A</v>
      </c>
      <c r="AV409" s="78" t="e" cm="1">
        <f t="array" ref="AV409">_xlfn.IFS(
    FALSE, N("Check if X1 shading is ON"),
    $AU$286&lt;&gt;"x", NA(),
    FALSE, N("Check if case is 'LEFT' and x axis value less than z score"),
    AND($AF$306 = "LEFT", $AS409 &lt; IF($AJ$306="", 0, $AJ$306)), $AT409,
    FALSE, N("Check if case is 'RIGHT' and x axis value greater than z score"),
    AND($AF$306 = "RIGHT", $AS409 &gt; IF($AJ$306="", 0, $AJ$306)), $AT409,
    FALSE, N("Default case: Return NA()"),
    TRUE, NA()
)</f>
        <v>#N/A</v>
      </c>
      <c r="AW409" s="78" t="e" cm="1">
        <f t="array" ref="AW409">_xlfn.IFS(
    FALSE, N("Check if X1 shading is ON"),
    $AW$286&lt;&gt;"x", NA(),
    FALSE, N("Check if case is 'LEFT' and x axis value less than z score"),
    AND($AF$309 = "LEFT", $AS409 &lt; IF($AJ$309="", 0, $AJ$309)), $AT409,
    FALSE, N("Check if case is 'RIGHT' and x axis value greater than z score"),
    AND($AF$309 = "RIGHT", $AS409 &gt; IF($AJ$309="", 0, $AJ$309)), $AT409,
    FALSE, N("Check if case is 'TWO' and both directions"),
    AND(
        $AF$309 = "TWO",
        OR($AS409 &lt; -ABS($AJ$309), $AS409 &gt; ABS($AJ$309))
    ), $AT409,
    FALSE, N("Default case: Return NA()"),
    TRUE, NA()
)</f>
        <v>#N/A</v>
      </c>
      <c r="AX409" s="30"/>
      <c r="AY409" s="66">
        <v>-0.50000000000000222</v>
      </c>
      <c r="AZ409" s="66">
        <v>0.27800000000000002</v>
      </c>
      <c r="BA409" s="66">
        <f t="shared" si="182"/>
        <v>0.27800000000000002</v>
      </c>
      <c r="BB409" s="66" t="str">
        <f t="shared" si="183"/>
        <v>x̅</v>
      </c>
      <c r="DA409" s="30"/>
      <c r="DB409" s="26"/>
      <c r="DC409" s="66"/>
      <c r="DD409" s="26">
        <f t="shared" si="189"/>
        <v>-1</v>
      </c>
      <c r="DE409" s="26" t="e">
        <f t="shared" si="190"/>
        <v>#N/A</v>
      </c>
      <c r="DF409" s="83" t="str">
        <f t="shared" si="191"/>
        <v>79.55</v>
      </c>
      <c r="DG409" s="26"/>
      <c r="DH409" s="30"/>
      <c r="DI409" s="30"/>
      <c r="DJ409" s="30"/>
      <c r="DK409" s="30"/>
      <c r="DL409" s="30"/>
      <c r="DM409" s="30"/>
      <c r="DN409" s="30"/>
      <c r="DO409" s="30"/>
      <c r="DP409" s="30"/>
      <c r="DQ409" s="30"/>
      <c r="DR409" s="38">
        <f t="shared" si="173"/>
        <v>1.9999999999999991</v>
      </c>
      <c r="DS409" s="78">
        <f t="shared" si="171"/>
        <v>5.6941349953155876E-2</v>
      </c>
      <c r="DT409" s="78" t="e" cm="1">
        <f t="array" ref="DT409">_xlfn.IFS(
    FALSE, N("Check if X1 shading is ON"),
    $DT$287&lt;&gt;"x", NA(),
    FALSE, N("Check if case is 'LEFT' and x axis value less than z score"),
    AND($DE$306 = "LEFT", $DR409 &lt; IF($DI$306="", 0, $DI$306)), $DS409,
    FALSE, N("Check if case is 'RIGHT' and x axis value greater than z score"),
    AND($DE$306 = "RIGHT", $DR409 &gt; IF($DI$306="", 0, $DI$306)), $DS409,
    FALSE, N("Check if case is 'TWO' and both directions"),
    AND(
        $DE$306 = "TWO",
        OR($DR409 &lt; -ABS($DI$306), $DR409 &gt; ABS($DI$307))
    ), $DS409,
    FALSE, N("Default case: Return NA()"),
    TRUE, NA()
)</f>
        <v>#N/A</v>
      </c>
      <c r="DU409" s="78" t="e" cm="1">
        <f t="array" ref="DU409">_xlfn.IFS(
    FALSE, N("Check if X1 shading is ON"),
    $DT$287&lt;&gt;"x", NA(),
    FALSE, N("Check if case is 'LEFT' and x axis value less than z score"),
    AND($DE$307 = "LEFT", $DR409 &lt; IF($DI$307="", 0, $DI$307)), $DS409,
    FALSE, N("Check if case is 'RIGHT' and x axis value greater than z score"),
    AND($DE$307 = "RIGHT", $DR409 &gt; IF($DI$307="", 0, $DI$307)), $DS409,
    FALSE, N("Default case: Return NA()"),
    TRUE, NA()
)</f>
        <v>#N/A</v>
      </c>
      <c r="DV409" s="78" t="e" cm="1">
        <f t="array" ref="DV409">_xlfn.IFS(
    FALSE, N("Check if X1 shading is ON"),
    $DV$287&lt;&gt;"x", NA(),
    FALSE, N("Check if case is 'LEFT' and x axis value less than z score"),
    AND($DE$310 = "LEFT", $DR409 &lt; IF($DI$310="", 0, $DI$310)), $DS409,
    FALSE, N("Check if case is 'RIGHT' and x axis value greater than z score"),
    AND($DE$310 = "RIGHT", $DR409 &gt; IF($DI$310="", 0, $DI$310)), $DS409,
    FALSE, N("Check if case is 'TWO' and both directions"),
    AND(
        $DE$310 = "TWO",
        OR($DR409 &lt; -ABS($DI$310), $DR409 &gt; ABS($DI$310))
    ), $DS409,
    FALSE, N("Default case: Return NA()"),
    TRUE, NA()
)</f>
        <v>#N/A</v>
      </c>
      <c r="DW409" s="30"/>
      <c r="DX409" s="66">
        <v>-0.66666666666666874</v>
      </c>
      <c r="DY409" s="66">
        <v>0.27800000000000002</v>
      </c>
      <c r="DZ409" s="66">
        <f t="shared" si="184"/>
        <v>0.27800000000000002</v>
      </c>
      <c r="EA409" s="66" t="str">
        <f t="shared" si="185"/>
        <v>x̅</v>
      </c>
    </row>
    <row r="410" spans="27:131" ht="16" x14ac:dyDescent="0.2">
      <c r="AA410"/>
      <c r="AB410" s="30"/>
      <c r="AC410" s="26"/>
      <c r="AD410" s="66"/>
      <c r="AE410" s="26">
        <f t="shared" si="186"/>
        <v>1</v>
      </c>
      <c r="AF410" s="26" t="e">
        <f t="shared" si="187"/>
        <v>#N/A</v>
      </c>
      <c r="AG410" s="83" t="str">
        <f t="shared" si="188"/>
        <v>80.45</v>
      </c>
      <c r="AH410" s="26"/>
      <c r="AI410" s="30"/>
      <c r="AJ410" s="30"/>
      <c r="AK410" s="30"/>
      <c r="AL410" s="30"/>
      <c r="AM410" s="30"/>
      <c r="AN410" s="30"/>
      <c r="AO410" s="30"/>
      <c r="AP410" s="30"/>
      <c r="AQ410" s="30"/>
      <c r="AR410" s="30"/>
      <c r="AS410" s="38">
        <f t="shared" si="168"/>
        <v>2.0833333333333321</v>
      </c>
      <c r="AT410" s="78">
        <f t="shared" si="166"/>
        <v>4.8820098256304865E-2</v>
      </c>
      <c r="AU410" s="78" t="e" cm="1">
        <f t="array" ref="AU410">_xlfn.IFS(
    FALSE, N("Check if X1 shading is ON"),
    $AU$286&lt;&gt;"x", NA(),
    FALSE, N("Check if case is 'LEFT' and x axis value less than z score"),
    AND($AF$305 = "LEFT", $AS410 &lt; IF($AJ$305="", 0, $AJ$305)), $AT410,
    FALSE, N("Check if case is 'RIGHT' and x axis value greater than z score"),
    AND($AF$305 = "RIGHT", $AS410 &gt; IF($AJ$305="", 0, $AJ$305)), $AT410,
    FALSE, N("Check if case is 'TWO' and both directions"),
    AND(
        $AF$305 = "TWO",
        OR($AS410 &lt; -ABS($AJ$305), $AS410 &gt; ABS($AJ$306))
    ), $AT410,
    FALSE, N("Default case: Return NA()"),
    TRUE, NA()
)</f>
        <v>#N/A</v>
      </c>
      <c r="AV410" s="78" cm="1">
        <f t="array" ref="AV410">_xlfn.IFS(
    FALSE, N("Check if X1 shading is ON"),
    $AU$286&lt;&gt;"x", NA(),
    FALSE, N("Check if case is 'LEFT' and x axis value less than z score"),
    AND($AF$306 = "LEFT", $AS410 &lt; IF($AJ$306="", 0, $AJ$306)), $AT410,
    FALSE, N("Check if case is 'RIGHT' and x axis value greater than z score"),
    AND($AF$306 = "RIGHT", $AS410 &gt; IF($AJ$306="", 0, $AJ$306)), $AT410,
    FALSE, N("Default case: Return NA()"),
    TRUE, NA()
)</f>
        <v>4.8820098256304865E-2</v>
      </c>
      <c r="AW410" s="78" t="e" cm="1">
        <f t="array" ref="AW410">_xlfn.IFS(
    FALSE, N("Check if X1 shading is ON"),
    $AW$286&lt;&gt;"x", NA(),
    FALSE, N("Check if case is 'LEFT' and x axis value less than z score"),
    AND($AF$309 = "LEFT", $AS410 &lt; IF($AJ$309="", 0, $AJ$309)), $AT410,
    FALSE, N("Check if case is 'RIGHT' and x axis value greater than z score"),
    AND($AF$309 = "RIGHT", $AS410 &gt; IF($AJ$309="", 0, $AJ$309)), $AT410,
    FALSE, N("Check if case is 'TWO' and both directions"),
    AND(
        $AF$309 = "TWO",
        OR($AS410 &lt; -ABS($AJ$309), $AS410 &gt; ABS($AJ$309))
    ), $AT410,
    FALSE, N("Default case: Return NA()"),
    TRUE, NA()
)</f>
        <v>#N/A</v>
      </c>
      <c r="AX410" s="30"/>
      <c r="AY410" s="66">
        <v>-0.33333333333333548</v>
      </c>
      <c r="AZ410" s="66">
        <v>0.27800000000000002</v>
      </c>
      <c r="BA410" s="66">
        <f t="shared" si="182"/>
        <v>0.27800000000000002</v>
      </c>
      <c r="BB410" s="66" t="str">
        <f t="shared" si="183"/>
        <v>x̅</v>
      </c>
      <c r="DA410" s="30"/>
      <c r="DB410" s="26"/>
      <c r="DC410" s="66"/>
      <c r="DD410" s="26">
        <f t="shared" si="189"/>
        <v>0</v>
      </c>
      <c r="DE410" s="26" t="e">
        <f t="shared" si="190"/>
        <v>#N/A</v>
      </c>
      <c r="DF410" s="83" t="str">
        <f t="shared" si="191"/>
        <v>80.00</v>
      </c>
      <c r="DG410" s="26"/>
      <c r="DH410" s="30"/>
      <c r="DI410" s="30"/>
      <c r="DJ410" s="30"/>
      <c r="DK410" s="30"/>
      <c r="DL410" s="30"/>
      <c r="DM410" s="30"/>
      <c r="DN410" s="30"/>
      <c r="DO410" s="30"/>
      <c r="DP410" s="30"/>
      <c r="DQ410" s="30"/>
      <c r="DR410" s="38">
        <f t="shared" si="173"/>
        <v>2.0416666666666656</v>
      </c>
      <c r="DS410" s="78">
        <f t="shared" si="171"/>
        <v>5.275558925238498E-2</v>
      </c>
      <c r="DT410" s="78" t="e" cm="1">
        <f t="array" ref="DT410">_xlfn.IFS(
    FALSE, N("Check if X1 shading is ON"),
    $DT$287&lt;&gt;"x", NA(),
    FALSE, N("Check if case is 'LEFT' and x axis value less than z score"),
    AND($DE$306 = "LEFT", $DR410 &lt; IF($DI$306="", 0, $DI$306)), $DS410,
    FALSE, N("Check if case is 'RIGHT' and x axis value greater than z score"),
    AND($DE$306 = "RIGHT", $DR410 &gt; IF($DI$306="", 0, $DI$306)), $DS410,
    FALSE, N("Check if case is 'TWO' and both directions"),
    AND(
        $DE$306 = "TWO",
        OR($DR410 &lt; -ABS($DI$306), $DR410 &gt; ABS($DI$307))
    ), $DS410,
    FALSE, N("Default case: Return NA()"),
    TRUE, NA()
)</f>
        <v>#N/A</v>
      </c>
      <c r="DU410" s="78" t="e" cm="1">
        <f t="array" ref="DU410">_xlfn.IFS(
    FALSE, N("Check if X1 shading is ON"),
    $DT$287&lt;&gt;"x", NA(),
    FALSE, N("Check if case is 'LEFT' and x axis value less than z score"),
    AND($DE$307 = "LEFT", $DR410 &lt; IF($DI$307="", 0, $DI$307)), $DS410,
    FALSE, N("Check if case is 'RIGHT' and x axis value greater than z score"),
    AND($DE$307 = "RIGHT", $DR410 &gt; IF($DI$307="", 0, $DI$307)), $DS410,
    FALSE, N("Default case: Return NA()"),
    TRUE, NA()
)</f>
        <v>#N/A</v>
      </c>
      <c r="DV410" s="78" t="e" cm="1">
        <f t="array" ref="DV410">_xlfn.IFS(
    FALSE, N("Check if X1 shading is ON"),
    $DV$287&lt;&gt;"x", NA(),
    FALSE, N("Check if case is 'LEFT' and x axis value less than z score"),
    AND($DE$310 = "LEFT", $DR410 &lt; IF($DI$310="", 0, $DI$310)), $DS410,
    FALSE, N("Check if case is 'RIGHT' and x axis value greater than z score"),
    AND($DE$310 = "RIGHT", $DR410 &gt; IF($DI$310="", 0, $DI$310)), $DS410,
    FALSE, N("Check if case is 'TWO' and both directions"),
    AND(
        $DE$310 = "TWO",
        OR($DR410 &lt; -ABS($DI$310), $DR410 &gt; ABS($DI$310))
    ), $DS410,
    FALSE, N("Default case: Return NA()"),
    TRUE, NA()
)</f>
        <v>#N/A</v>
      </c>
      <c r="DW410" s="30"/>
      <c r="DX410" s="66">
        <v>-0.50000000000000222</v>
      </c>
      <c r="DY410" s="66">
        <v>0.27800000000000002</v>
      </c>
      <c r="DZ410" s="66">
        <f t="shared" si="184"/>
        <v>0.27800000000000002</v>
      </c>
      <c r="EA410" s="66" t="str">
        <f t="shared" si="185"/>
        <v>x̅</v>
      </c>
    </row>
    <row r="411" spans="27:131" ht="16" x14ac:dyDescent="0.2">
      <c r="AA411"/>
      <c r="AB411" s="30"/>
      <c r="AC411" s="26"/>
      <c r="AD411" s="66"/>
      <c r="AE411" s="26">
        <f t="shared" si="186"/>
        <v>2</v>
      </c>
      <c r="AF411" s="26" t="e">
        <f t="shared" si="187"/>
        <v>#N/A</v>
      </c>
      <c r="AG411" s="83" t="str">
        <f t="shared" si="188"/>
        <v>80.90</v>
      </c>
      <c r="AH411" s="26"/>
      <c r="AI411" s="30"/>
      <c r="AJ411" s="30"/>
      <c r="AK411" s="30"/>
      <c r="AL411" s="30"/>
      <c r="AM411" s="30"/>
      <c r="AN411" s="30"/>
      <c r="AO411" s="30"/>
      <c r="AP411" s="30"/>
      <c r="AQ411" s="30"/>
      <c r="AR411" s="30"/>
      <c r="AS411" s="38">
        <f t="shared" si="168"/>
        <v>2.1249999999999987</v>
      </c>
      <c r="AT411" s="78">
        <f t="shared" si="166"/>
        <v>4.5126018718354699E-2</v>
      </c>
      <c r="AU411" s="78" t="e" cm="1">
        <f t="array" ref="AU411">_xlfn.IFS(
    FALSE, N("Check if X1 shading is ON"),
    $AU$286&lt;&gt;"x", NA(),
    FALSE, N("Check if case is 'LEFT' and x axis value less than z score"),
    AND($AF$305 = "LEFT", $AS411 &lt; IF($AJ$305="", 0, $AJ$305)), $AT411,
    FALSE, N("Check if case is 'RIGHT' and x axis value greater than z score"),
    AND($AF$305 = "RIGHT", $AS411 &gt; IF($AJ$305="", 0, $AJ$305)), $AT411,
    FALSE, N("Check if case is 'TWO' and both directions"),
    AND(
        $AF$305 = "TWO",
        OR($AS411 &lt; -ABS($AJ$305), $AS411 &gt; ABS($AJ$306))
    ), $AT411,
    FALSE, N("Default case: Return NA()"),
    TRUE, NA()
)</f>
        <v>#N/A</v>
      </c>
      <c r="AV411" s="78" cm="1">
        <f t="array" ref="AV411">_xlfn.IFS(
    FALSE, N("Check if X1 shading is ON"),
    $AU$286&lt;&gt;"x", NA(),
    FALSE, N("Check if case is 'LEFT' and x axis value less than z score"),
    AND($AF$306 = "LEFT", $AS411 &lt; IF($AJ$306="", 0, $AJ$306)), $AT411,
    FALSE, N("Check if case is 'RIGHT' and x axis value greater than z score"),
    AND($AF$306 = "RIGHT", $AS411 &gt; IF($AJ$306="", 0, $AJ$306)), $AT411,
    FALSE, N("Default case: Return NA()"),
    TRUE, NA()
)</f>
        <v>4.5126018718354699E-2</v>
      </c>
      <c r="AW411" s="78" t="e" cm="1">
        <f t="array" ref="AW411">_xlfn.IFS(
    FALSE, N("Check if X1 shading is ON"),
    $AW$286&lt;&gt;"x", NA(),
    FALSE, N("Check if case is 'LEFT' and x axis value less than z score"),
    AND($AF$309 = "LEFT", $AS411 &lt; IF($AJ$309="", 0, $AJ$309)), $AT411,
    FALSE, N("Check if case is 'RIGHT' and x axis value greater than z score"),
    AND($AF$309 = "RIGHT", $AS411 &gt; IF($AJ$309="", 0, $AJ$309)), $AT411,
    FALSE, N("Check if case is 'TWO' and both directions"),
    AND(
        $AF$309 = "TWO",
        OR($AS411 &lt; -ABS($AJ$309), $AS411 &gt; ABS($AJ$309))
    ), $AT411,
    FALSE, N("Default case: Return NA()"),
    TRUE, NA()
)</f>
        <v>#N/A</v>
      </c>
      <c r="AX411" s="30"/>
      <c r="AY411" s="66">
        <v>-0.16666666666666879</v>
      </c>
      <c r="AZ411" s="66">
        <v>0.27800000000000002</v>
      </c>
      <c r="BA411" s="66">
        <f t="shared" si="182"/>
        <v>0.27800000000000002</v>
      </c>
      <c r="BB411" s="66" t="str">
        <f t="shared" si="183"/>
        <v>x̅</v>
      </c>
      <c r="DA411" s="30"/>
      <c r="DB411" s="26"/>
      <c r="DC411" s="66"/>
      <c r="DD411" s="26">
        <f t="shared" si="189"/>
        <v>1</v>
      </c>
      <c r="DE411" s="26" t="e">
        <f t="shared" si="190"/>
        <v>#N/A</v>
      </c>
      <c r="DF411" s="83" t="str">
        <f t="shared" si="191"/>
        <v>80.45</v>
      </c>
      <c r="DG411" s="26"/>
      <c r="DH411" s="30"/>
      <c r="DI411" s="30"/>
      <c r="DJ411" s="30"/>
      <c r="DK411" s="30"/>
      <c r="DL411" s="30"/>
      <c r="DM411" s="30"/>
      <c r="DN411" s="30"/>
      <c r="DO411" s="30"/>
      <c r="DP411" s="30"/>
      <c r="DQ411" s="30"/>
      <c r="DR411" s="38">
        <f t="shared" si="173"/>
        <v>2.0833333333333321</v>
      </c>
      <c r="DS411" s="78">
        <f t="shared" si="171"/>
        <v>4.8820098256304865E-2</v>
      </c>
      <c r="DT411" s="78" t="e" cm="1">
        <f t="array" ref="DT411">_xlfn.IFS(
    FALSE, N("Check if X1 shading is ON"),
    $DT$287&lt;&gt;"x", NA(),
    FALSE, N("Check if case is 'LEFT' and x axis value less than z score"),
    AND($DE$306 = "LEFT", $DR411 &lt; IF($DI$306="", 0, $DI$306)), $DS411,
    FALSE, N("Check if case is 'RIGHT' and x axis value greater than z score"),
    AND($DE$306 = "RIGHT", $DR411 &gt; IF($DI$306="", 0, $DI$306)), $DS411,
    FALSE, N("Check if case is 'TWO' and both directions"),
    AND(
        $DE$306 = "TWO",
        OR($DR411 &lt; -ABS($DI$306), $DR411 &gt; ABS($DI$307))
    ), $DS411,
    FALSE, N("Default case: Return NA()"),
    TRUE, NA()
)</f>
        <v>#N/A</v>
      </c>
      <c r="DU411" s="78" cm="1">
        <f t="array" ref="DU411">_xlfn.IFS(
    FALSE, N("Check if X1 shading is ON"),
    $DT$287&lt;&gt;"x", NA(),
    FALSE, N("Check if case is 'LEFT' and x axis value less than z score"),
    AND($DE$307 = "LEFT", $DR411 &lt; IF($DI$307="", 0, $DI$307)), $DS411,
    FALSE, N("Check if case is 'RIGHT' and x axis value greater than z score"),
    AND($DE$307 = "RIGHT", $DR411 &gt; IF($DI$307="", 0, $DI$307)), $DS411,
    FALSE, N("Default case: Return NA()"),
    TRUE, NA()
)</f>
        <v>4.8820098256304865E-2</v>
      </c>
      <c r="DV411" s="78" t="e" cm="1">
        <f t="array" ref="DV411">_xlfn.IFS(
    FALSE, N("Check if X1 shading is ON"),
    $DV$287&lt;&gt;"x", NA(),
    FALSE, N("Check if case is 'LEFT' and x axis value less than z score"),
    AND($DE$310 = "LEFT", $DR411 &lt; IF($DI$310="", 0, $DI$310)), $DS411,
    FALSE, N("Check if case is 'RIGHT' and x axis value greater than z score"),
    AND($DE$310 = "RIGHT", $DR411 &gt; IF($DI$310="", 0, $DI$310)), $DS411,
    FALSE, N("Check if case is 'TWO' and both directions"),
    AND(
        $DE$310 = "TWO",
        OR($DR411 &lt; -ABS($DI$310), $DR411 &gt; ABS($DI$310))
    ), $DS411,
    FALSE, N("Default case: Return NA()"),
    TRUE, NA()
)</f>
        <v>#N/A</v>
      </c>
      <c r="DW411" s="30"/>
      <c r="DX411" s="66">
        <v>-0.33333333333333548</v>
      </c>
      <c r="DY411" s="66">
        <v>0.27800000000000002</v>
      </c>
      <c r="DZ411" s="66">
        <f t="shared" si="184"/>
        <v>0.27800000000000002</v>
      </c>
      <c r="EA411" s="66" t="str">
        <f t="shared" si="185"/>
        <v>x̅</v>
      </c>
    </row>
    <row r="412" spans="27:131" ht="16" x14ac:dyDescent="0.2">
      <c r="AA412"/>
      <c r="AB412" s="30"/>
      <c r="AC412" s="26"/>
      <c r="AD412" s="66"/>
      <c r="AE412" s="26">
        <f t="shared" si="186"/>
        <v>3</v>
      </c>
      <c r="AF412" s="26" t="e">
        <f t="shared" si="187"/>
        <v>#N/A</v>
      </c>
      <c r="AG412" s="83" t="str">
        <f t="shared" si="188"/>
        <v>81.34</v>
      </c>
      <c r="AH412" s="26"/>
      <c r="AI412" s="30"/>
      <c r="AJ412" s="30"/>
      <c r="AK412" s="30"/>
      <c r="AL412" s="30"/>
      <c r="AM412" s="30"/>
      <c r="AN412" s="30"/>
      <c r="AO412" s="30"/>
      <c r="AP412" s="30"/>
      <c r="AQ412" s="30"/>
      <c r="AR412" s="30"/>
      <c r="AS412" s="38">
        <f t="shared" si="168"/>
        <v>2.1666666666666652</v>
      </c>
      <c r="AT412" s="78">
        <f t="shared" si="166"/>
        <v>4.1664133658564015E-2</v>
      </c>
      <c r="AU412" s="78" t="e" cm="1">
        <f t="array" ref="AU412">_xlfn.IFS(
    FALSE, N("Check if X1 shading is ON"),
    $AU$286&lt;&gt;"x", NA(),
    FALSE, N("Check if case is 'LEFT' and x axis value less than z score"),
    AND($AF$305 = "LEFT", $AS412 &lt; IF($AJ$305="", 0, $AJ$305)), $AT412,
    FALSE, N("Check if case is 'RIGHT' and x axis value greater than z score"),
    AND($AF$305 = "RIGHT", $AS412 &gt; IF($AJ$305="", 0, $AJ$305)), $AT412,
    FALSE, N("Check if case is 'TWO' and both directions"),
    AND(
        $AF$305 = "TWO",
        OR($AS412 &lt; -ABS($AJ$305), $AS412 &gt; ABS($AJ$306))
    ), $AT412,
    FALSE, N("Default case: Return NA()"),
    TRUE, NA()
)</f>
        <v>#N/A</v>
      </c>
      <c r="AV412" s="78" cm="1">
        <f t="array" ref="AV412">_xlfn.IFS(
    FALSE, N("Check if X1 shading is ON"),
    $AU$286&lt;&gt;"x", NA(),
    FALSE, N("Check if case is 'LEFT' and x axis value less than z score"),
    AND($AF$306 = "LEFT", $AS412 &lt; IF($AJ$306="", 0, $AJ$306)), $AT412,
    FALSE, N("Check if case is 'RIGHT' and x axis value greater than z score"),
    AND($AF$306 = "RIGHT", $AS412 &gt; IF($AJ$306="", 0, $AJ$306)), $AT412,
    FALSE, N("Default case: Return NA()"),
    TRUE, NA()
)</f>
        <v>4.1664133658564015E-2</v>
      </c>
      <c r="AW412" s="78" t="e" cm="1">
        <f t="array" ref="AW412">_xlfn.IFS(
    FALSE, N("Check if X1 shading is ON"),
    $AW$286&lt;&gt;"x", NA(),
    FALSE, N("Check if case is 'LEFT' and x axis value less than z score"),
    AND($AF$309 = "LEFT", $AS412 &lt; IF($AJ$309="", 0, $AJ$309)), $AT412,
    FALSE, N("Check if case is 'RIGHT' and x axis value greater than z score"),
    AND($AF$309 = "RIGHT", $AS412 &gt; IF($AJ$309="", 0, $AJ$309)), $AT412,
    FALSE, N("Check if case is 'TWO' and both directions"),
    AND(
        $AF$309 = "TWO",
        OR($AS412 &lt; -ABS($AJ$309), $AS412 &gt; ABS($AJ$309))
    ), $AT412,
    FALSE, N("Default case: Return NA()"),
    TRUE, NA()
)</f>
        <v>#N/A</v>
      </c>
      <c r="AX412" s="30"/>
      <c r="AY412" s="66">
        <v>0.16666666666666449</v>
      </c>
      <c r="AZ412" s="66">
        <v>0.27800000000000002</v>
      </c>
      <c r="BA412" s="66">
        <f t="shared" si="182"/>
        <v>0.27800000000000002</v>
      </c>
      <c r="BB412" s="66" t="str">
        <f t="shared" si="183"/>
        <v>x̅</v>
      </c>
      <c r="DA412" s="30"/>
      <c r="DB412" s="26"/>
      <c r="DC412" s="66"/>
      <c r="DD412" s="26">
        <f t="shared" si="189"/>
        <v>2</v>
      </c>
      <c r="DE412" s="26" t="e">
        <f t="shared" si="190"/>
        <v>#N/A</v>
      </c>
      <c r="DF412" s="83" t="str">
        <f t="shared" si="191"/>
        <v>80.90</v>
      </c>
      <c r="DG412" s="26"/>
      <c r="DH412" s="30"/>
      <c r="DI412" s="30"/>
      <c r="DJ412" s="30"/>
      <c r="DK412" s="30"/>
      <c r="DL412" s="30"/>
      <c r="DM412" s="30"/>
      <c r="DN412" s="30"/>
      <c r="DO412" s="30"/>
      <c r="DP412" s="30"/>
      <c r="DQ412" s="30"/>
      <c r="DR412" s="38">
        <f t="shared" si="173"/>
        <v>2.1249999999999987</v>
      </c>
      <c r="DS412" s="78">
        <f t="shared" si="171"/>
        <v>4.5126018718354699E-2</v>
      </c>
      <c r="DT412" s="78" t="e" cm="1">
        <f t="array" ref="DT412">_xlfn.IFS(
    FALSE, N("Check if X1 shading is ON"),
    $DT$287&lt;&gt;"x", NA(),
    FALSE, N("Check if case is 'LEFT' and x axis value less than z score"),
    AND($DE$306 = "LEFT", $DR412 &lt; IF($DI$306="", 0, $DI$306)), $DS412,
    FALSE, N("Check if case is 'RIGHT' and x axis value greater than z score"),
    AND($DE$306 = "RIGHT", $DR412 &gt; IF($DI$306="", 0, $DI$306)), $DS412,
    FALSE, N("Check if case is 'TWO' and both directions"),
    AND(
        $DE$306 = "TWO",
        OR($DR412 &lt; -ABS($DI$306), $DR412 &gt; ABS($DI$307))
    ), $DS412,
    FALSE, N("Default case: Return NA()"),
    TRUE, NA()
)</f>
        <v>#N/A</v>
      </c>
      <c r="DU412" s="78" cm="1">
        <f t="array" ref="DU412">_xlfn.IFS(
    FALSE, N("Check if X1 shading is ON"),
    $DT$287&lt;&gt;"x", NA(),
    FALSE, N("Check if case is 'LEFT' and x axis value less than z score"),
    AND($DE$307 = "LEFT", $DR412 &lt; IF($DI$307="", 0, $DI$307)), $DS412,
    FALSE, N("Check if case is 'RIGHT' and x axis value greater than z score"),
    AND($DE$307 = "RIGHT", $DR412 &gt; IF($DI$307="", 0, $DI$307)), $DS412,
    FALSE, N("Default case: Return NA()"),
    TRUE, NA()
)</f>
        <v>4.5126018718354699E-2</v>
      </c>
      <c r="DV412" s="78" t="e" cm="1">
        <f t="array" ref="DV412">_xlfn.IFS(
    FALSE, N("Check if X1 shading is ON"),
    $DV$287&lt;&gt;"x", NA(),
    FALSE, N("Check if case is 'LEFT' and x axis value less than z score"),
    AND($DE$310 = "LEFT", $DR412 &lt; IF($DI$310="", 0, $DI$310)), $DS412,
    FALSE, N("Check if case is 'RIGHT' and x axis value greater than z score"),
    AND($DE$310 = "RIGHT", $DR412 &gt; IF($DI$310="", 0, $DI$310)), $DS412,
    FALSE, N("Check if case is 'TWO' and both directions"),
    AND(
        $DE$310 = "TWO",
        OR($DR412 &lt; -ABS($DI$310), $DR412 &gt; ABS($DI$310))
    ), $DS412,
    FALSE, N("Default case: Return NA()"),
    TRUE, NA()
)</f>
        <v>#N/A</v>
      </c>
      <c r="DW412" s="30"/>
      <c r="DX412" s="66">
        <v>-0.16666666666666879</v>
      </c>
      <c r="DY412" s="66">
        <v>0.27800000000000002</v>
      </c>
      <c r="DZ412" s="66">
        <f t="shared" si="184"/>
        <v>0.27800000000000002</v>
      </c>
      <c r="EA412" s="66" t="str">
        <f t="shared" si="185"/>
        <v>x̅</v>
      </c>
    </row>
    <row r="413" spans="27:131" ht="16" x14ac:dyDescent="0.2">
      <c r="AA413"/>
      <c r="AB413" s="30"/>
      <c r="AC413" s="26"/>
      <c r="AD413" s="66"/>
      <c r="AE413" s="66"/>
      <c r="AF413" s="26"/>
      <c r="AG413" s="26"/>
      <c r="AH413" s="26"/>
      <c r="AI413" s="30"/>
      <c r="AJ413" s="30"/>
      <c r="AK413" s="30"/>
      <c r="AL413" s="30"/>
      <c r="AM413" s="30"/>
      <c r="AN413" s="30"/>
      <c r="AO413" s="30"/>
      <c r="AP413" s="30"/>
      <c r="AQ413" s="30"/>
      <c r="AR413" s="30"/>
      <c r="AS413" s="38">
        <f t="shared" si="168"/>
        <v>2.2083333333333317</v>
      </c>
      <c r="AT413" s="78">
        <f t="shared" si="166"/>
        <v>3.842496144051797E-2</v>
      </c>
      <c r="AU413" s="78" t="e" cm="1">
        <f t="array" ref="AU413">_xlfn.IFS(
    FALSE, N("Check if X1 shading is ON"),
    $AU$286&lt;&gt;"x", NA(),
    FALSE, N("Check if case is 'LEFT' and x axis value less than z score"),
    AND($AF$305 = "LEFT", $AS413 &lt; IF($AJ$305="", 0, $AJ$305)), $AT413,
    FALSE, N("Check if case is 'RIGHT' and x axis value greater than z score"),
    AND($AF$305 = "RIGHT", $AS413 &gt; IF($AJ$305="", 0, $AJ$305)), $AT413,
    FALSE, N("Check if case is 'TWO' and both directions"),
    AND(
        $AF$305 = "TWO",
        OR($AS413 &lt; -ABS($AJ$305), $AS413 &gt; ABS($AJ$306))
    ), $AT413,
    FALSE, N("Default case: Return NA()"),
    TRUE, NA()
)</f>
        <v>#N/A</v>
      </c>
      <c r="AV413" s="78" cm="1">
        <f t="array" ref="AV413">_xlfn.IFS(
    FALSE, N("Check if X1 shading is ON"),
    $AU$286&lt;&gt;"x", NA(),
    FALSE, N("Check if case is 'LEFT' and x axis value less than z score"),
    AND($AF$306 = "LEFT", $AS413 &lt; IF($AJ$306="", 0, $AJ$306)), $AT413,
    FALSE, N("Check if case is 'RIGHT' and x axis value greater than z score"),
    AND($AF$306 = "RIGHT", $AS413 &gt; IF($AJ$306="", 0, $AJ$306)), $AT413,
    FALSE, N("Default case: Return NA()"),
    TRUE, NA()
)</f>
        <v>3.842496144051797E-2</v>
      </c>
      <c r="AW413" s="78" t="e" cm="1">
        <f t="array" ref="AW413">_xlfn.IFS(
    FALSE, N("Check if X1 shading is ON"),
    $AW$286&lt;&gt;"x", NA(),
    FALSE, N("Check if case is 'LEFT' and x axis value less than z score"),
    AND($AF$309 = "LEFT", $AS413 &lt; IF($AJ$309="", 0, $AJ$309)), $AT413,
    FALSE, N("Check if case is 'RIGHT' and x axis value greater than z score"),
    AND($AF$309 = "RIGHT", $AS413 &gt; IF($AJ$309="", 0, $AJ$309)), $AT413,
    FALSE, N("Check if case is 'TWO' and both directions"),
    AND(
        $AF$309 = "TWO",
        OR($AS413 &lt; -ABS($AJ$309), $AS413 &gt; ABS($AJ$309))
    ), $AT413,
    FALSE, N("Default case: Return NA()"),
    TRUE, NA()
)</f>
        <v>#N/A</v>
      </c>
      <c r="AX413" s="30"/>
      <c r="AY413" s="66">
        <v>0.33333333333333115</v>
      </c>
      <c r="AZ413" s="66">
        <v>0.27800000000000002</v>
      </c>
      <c r="BA413" s="66">
        <f t="shared" si="182"/>
        <v>0.27800000000000002</v>
      </c>
      <c r="BB413" s="66" t="str">
        <f t="shared" si="183"/>
        <v>x̅</v>
      </c>
      <c r="DA413" s="30"/>
      <c r="DB413" s="26"/>
      <c r="DC413" s="66"/>
      <c r="DD413" s="26">
        <f t="shared" si="189"/>
        <v>3</v>
      </c>
      <c r="DE413" s="26" t="e">
        <f t="shared" si="190"/>
        <v>#N/A</v>
      </c>
      <c r="DF413" s="83" t="str">
        <f t="shared" si="191"/>
        <v>81.34</v>
      </c>
      <c r="DG413" s="26"/>
      <c r="DH413" s="30"/>
      <c r="DI413" s="30"/>
      <c r="DJ413" s="30"/>
      <c r="DK413" s="30"/>
      <c r="DL413" s="30"/>
      <c r="DM413" s="30"/>
      <c r="DN413" s="30"/>
      <c r="DO413" s="30"/>
      <c r="DP413" s="30"/>
      <c r="DQ413" s="30"/>
      <c r="DR413" s="38">
        <f t="shared" si="173"/>
        <v>2.1666666666666652</v>
      </c>
      <c r="DS413" s="78">
        <f t="shared" si="171"/>
        <v>4.1664133658564015E-2</v>
      </c>
      <c r="DT413" s="78" t="e" cm="1">
        <f t="array" ref="DT413">_xlfn.IFS(
    FALSE, N("Check if X1 shading is ON"),
    $DT$287&lt;&gt;"x", NA(),
    FALSE, N("Check if case is 'LEFT' and x axis value less than z score"),
    AND($DE$306 = "LEFT", $DR413 &lt; IF($DI$306="", 0, $DI$306)), $DS413,
    FALSE, N("Check if case is 'RIGHT' and x axis value greater than z score"),
    AND($DE$306 = "RIGHT", $DR413 &gt; IF($DI$306="", 0, $DI$306)), $DS413,
    FALSE, N("Check if case is 'TWO' and both directions"),
    AND(
        $DE$306 = "TWO",
        OR($DR413 &lt; -ABS($DI$306), $DR413 &gt; ABS($DI$307))
    ), $DS413,
    FALSE, N("Default case: Return NA()"),
    TRUE, NA()
)</f>
        <v>#N/A</v>
      </c>
      <c r="DU413" s="78" cm="1">
        <f t="array" ref="DU413">_xlfn.IFS(
    FALSE, N("Check if X1 shading is ON"),
    $DT$287&lt;&gt;"x", NA(),
    FALSE, N("Check if case is 'LEFT' and x axis value less than z score"),
    AND($DE$307 = "LEFT", $DR413 &lt; IF($DI$307="", 0, $DI$307)), $DS413,
    FALSE, N("Check if case is 'RIGHT' and x axis value greater than z score"),
    AND($DE$307 = "RIGHT", $DR413 &gt; IF($DI$307="", 0, $DI$307)), $DS413,
    FALSE, N("Default case: Return NA()"),
    TRUE, NA()
)</f>
        <v>4.1664133658564015E-2</v>
      </c>
      <c r="DV413" s="78" t="e" cm="1">
        <f t="array" ref="DV413">_xlfn.IFS(
    FALSE, N("Check if X1 shading is ON"),
    $DV$287&lt;&gt;"x", NA(),
    FALSE, N("Check if case is 'LEFT' and x axis value less than z score"),
    AND($DE$310 = "LEFT", $DR413 &lt; IF($DI$310="", 0, $DI$310)), $DS413,
    FALSE, N("Check if case is 'RIGHT' and x axis value greater than z score"),
    AND($DE$310 = "RIGHT", $DR413 &gt; IF($DI$310="", 0, $DI$310)), $DS413,
    FALSE, N("Check if case is 'TWO' and both directions"),
    AND(
        $DE$310 = "TWO",
        OR($DR413 &lt; -ABS($DI$310), $DR413 &gt; ABS($DI$310))
    ), $DS413,
    FALSE, N("Default case: Return NA()"),
    TRUE, NA()
)</f>
        <v>#N/A</v>
      </c>
      <c r="DW413" s="30"/>
      <c r="DX413" s="66">
        <v>0.16666666666666449</v>
      </c>
      <c r="DY413" s="66">
        <v>0.27800000000000002</v>
      </c>
      <c r="DZ413" s="66">
        <f t="shared" si="184"/>
        <v>0.27800000000000002</v>
      </c>
      <c r="EA413" s="66" t="str">
        <f t="shared" si="185"/>
        <v>x̅</v>
      </c>
    </row>
    <row r="414" spans="27:131" ht="19" x14ac:dyDescent="0.25">
      <c r="AA414"/>
      <c r="AB414" s="30"/>
      <c r="AC414" s="77" t="s">
        <v>90</v>
      </c>
      <c r="AD414" s="66"/>
      <c r="AE414" s="70" t="str">
        <f>$AH$304</f>
        <v>SE = σ̂(x̅)</v>
      </c>
      <c r="AF414" s="106">
        <f>AH309</f>
        <v>0.44824049374179142</v>
      </c>
      <c r="AG414" s="26"/>
      <c r="AH414" s="26"/>
      <c r="AI414" s="30"/>
      <c r="AJ414" s="30"/>
      <c r="AK414" s="30"/>
      <c r="AL414" s="30"/>
      <c r="AM414" s="30"/>
      <c r="AN414" s="30"/>
      <c r="AO414" s="30"/>
      <c r="AP414" s="30"/>
      <c r="AQ414" s="30"/>
      <c r="AR414" s="30"/>
      <c r="AS414" s="38">
        <f t="shared" si="168"/>
        <v>2.2499999999999982</v>
      </c>
      <c r="AT414" s="78">
        <f t="shared" si="166"/>
        <v>3.5398842630761047E-2</v>
      </c>
      <c r="AU414" s="78" t="e" cm="1">
        <f t="array" ref="AU414">_xlfn.IFS(
    FALSE, N("Check if X1 shading is ON"),
    $AU$286&lt;&gt;"x", NA(),
    FALSE, N("Check if case is 'LEFT' and x axis value less than z score"),
    AND($AF$305 = "LEFT", $AS414 &lt; IF($AJ$305="", 0, $AJ$305)), $AT414,
    FALSE, N("Check if case is 'RIGHT' and x axis value greater than z score"),
    AND($AF$305 = "RIGHT", $AS414 &gt; IF($AJ$305="", 0, $AJ$305)), $AT414,
    FALSE, N("Check if case is 'TWO' and both directions"),
    AND(
        $AF$305 = "TWO",
        OR($AS414 &lt; -ABS($AJ$305), $AS414 &gt; ABS($AJ$306))
    ), $AT414,
    FALSE, N("Default case: Return NA()"),
    TRUE, NA()
)</f>
        <v>#N/A</v>
      </c>
      <c r="AV414" s="78" cm="1">
        <f t="array" ref="AV414">_xlfn.IFS(
    FALSE, N("Check if X1 shading is ON"),
    $AU$286&lt;&gt;"x", NA(),
    FALSE, N("Check if case is 'LEFT' and x axis value less than z score"),
    AND($AF$306 = "LEFT", $AS414 &lt; IF($AJ$306="", 0, $AJ$306)), $AT414,
    FALSE, N("Check if case is 'RIGHT' and x axis value greater than z score"),
    AND($AF$306 = "RIGHT", $AS414 &gt; IF($AJ$306="", 0, $AJ$306)), $AT414,
    FALSE, N("Default case: Return NA()"),
    TRUE, NA()
)</f>
        <v>3.5398842630761047E-2</v>
      </c>
      <c r="AW414" s="78" t="e" cm="1">
        <f t="array" ref="AW414">_xlfn.IFS(
    FALSE, N("Check if X1 shading is ON"),
    $AW$286&lt;&gt;"x", NA(),
    FALSE, N("Check if case is 'LEFT' and x axis value less than z score"),
    AND($AF$309 = "LEFT", $AS414 &lt; IF($AJ$309="", 0, $AJ$309)), $AT414,
    FALSE, N("Check if case is 'RIGHT' and x axis value greater than z score"),
    AND($AF$309 = "RIGHT", $AS414 &gt; IF($AJ$309="", 0, $AJ$309)), $AT414,
    FALSE, N("Check if case is 'TWO' and both directions"),
    AND(
        $AF$309 = "TWO",
        OR($AS414 &lt; -ABS($AJ$309), $AS414 &gt; ABS($AJ$309))
    ), $AT414,
    FALSE, N("Default case: Return NA()"),
    TRUE, NA()
)</f>
        <v>#N/A</v>
      </c>
      <c r="AX414" s="30"/>
      <c r="AY414" s="66">
        <v>0.49999999999999789</v>
      </c>
      <c r="AZ414" s="66">
        <v>0.27800000000000002</v>
      </c>
      <c r="BA414" s="66">
        <f t="shared" si="182"/>
        <v>0.27800000000000002</v>
      </c>
      <c r="BB414" s="66" t="str">
        <f t="shared" si="183"/>
        <v>x̅</v>
      </c>
      <c r="DA414" s="30"/>
      <c r="DB414" s="26"/>
      <c r="DC414" s="66"/>
      <c r="DD414" s="66"/>
      <c r="DE414" s="26"/>
      <c r="DF414" s="26"/>
      <c r="DG414" s="26"/>
      <c r="DH414" s="30"/>
      <c r="DI414" s="30"/>
      <c r="DJ414" s="30"/>
      <c r="DK414" s="30"/>
      <c r="DL414" s="30"/>
      <c r="DM414" s="30"/>
      <c r="DN414" s="30"/>
      <c r="DO414" s="30"/>
      <c r="DP414" s="30"/>
      <c r="DQ414" s="30"/>
      <c r="DR414" s="38">
        <f t="shared" si="173"/>
        <v>2.2083333333333317</v>
      </c>
      <c r="DS414" s="78">
        <f t="shared" si="171"/>
        <v>3.842496144051797E-2</v>
      </c>
      <c r="DT414" s="78" t="e" cm="1">
        <f t="array" ref="DT414">_xlfn.IFS(
    FALSE, N("Check if X1 shading is ON"),
    $DT$287&lt;&gt;"x", NA(),
    FALSE, N("Check if case is 'LEFT' and x axis value less than z score"),
    AND($DE$306 = "LEFT", $DR414 &lt; IF($DI$306="", 0, $DI$306)), $DS414,
    FALSE, N("Check if case is 'RIGHT' and x axis value greater than z score"),
    AND($DE$306 = "RIGHT", $DR414 &gt; IF($DI$306="", 0, $DI$306)), $DS414,
    FALSE, N("Check if case is 'TWO' and both directions"),
    AND(
        $DE$306 = "TWO",
        OR($DR414 &lt; -ABS($DI$306), $DR414 &gt; ABS($DI$307))
    ), $DS414,
    FALSE, N("Default case: Return NA()"),
    TRUE, NA()
)</f>
        <v>#N/A</v>
      </c>
      <c r="DU414" s="78" cm="1">
        <f t="array" ref="DU414">_xlfn.IFS(
    FALSE, N("Check if X1 shading is ON"),
    $DT$287&lt;&gt;"x", NA(),
    FALSE, N("Check if case is 'LEFT' and x axis value less than z score"),
    AND($DE$307 = "LEFT", $DR414 &lt; IF($DI$307="", 0, $DI$307)), $DS414,
    FALSE, N("Check if case is 'RIGHT' and x axis value greater than z score"),
    AND($DE$307 = "RIGHT", $DR414 &gt; IF($DI$307="", 0, $DI$307)), $DS414,
    FALSE, N("Default case: Return NA()"),
    TRUE, NA()
)</f>
        <v>3.842496144051797E-2</v>
      </c>
      <c r="DV414" s="78" t="e" cm="1">
        <f t="array" ref="DV414">_xlfn.IFS(
    FALSE, N("Check if X1 shading is ON"),
    $DV$287&lt;&gt;"x", NA(),
    FALSE, N("Check if case is 'LEFT' and x axis value less than z score"),
    AND($DE$310 = "LEFT", $DR414 &lt; IF($DI$310="", 0, $DI$310)), $DS414,
    FALSE, N("Check if case is 'RIGHT' and x axis value greater than z score"),
    AND($DE$310 = "RIGHT", $DR414 &gt; IF($DI$310="", 0, $DI$310)), $DS414,
    FALSE, N("Check if case is 'TWO' and both directions"),
    AND(
        $DE$310 = "TWO",
        OR($DR414 &lt; -ABS($DI$310), $DR414 &gt; ABS($DI$310))
    ), $DS414,
    FALSE, N("Default case: Return NA()"),
    TRUE, NA()
)</f>
        <v>#N/A</v>
      </c>
      <c r="DW414" s="30"/>
      <c r="DX414" s="66">
        <v>0.33333333333333115</v>
      </c>
      <c r="DY414" s="66">
        <v>0.27800000000000002</v>
      </c>
      <c r="DZ414" s="66">
        <f t="shared" si="184"/>
        <v>0.27800000000000002</v>
      </c>
      <c r="EA414" s="66" t="str">
        <f t="shared" si="185"/>
        <v>x̅</v>
      </c>
    </row>
    <row r="415" spans="27:131" ht="19" x14ac:dyDescent="0.25">
      <c r="AA415" s="5"/>
      <c r="AB415" s="30"/>
      <c r="AC415" s="35" t="s">
        <v>40</v>
      </c>
      <c r="AD415" s="70" t="s">
        <v>41</v>
      </c>
      <c r="AE415" s="64" t="str">
        <f>LEFT(AC414,6)&amp;" "&amp;$AD$305&amp;" axis"</f>
        <v>X3 std T x̅ axis</v>
      </c>
      <c r="AF415" s="64" t="str">
        <f>$AD$300&amp;" stdev y"</f>
        <v>T x̅ stdev y</v>
      </c>
      <c r="AG415" s="66"/>
      <c r="AH415" s="66"/>
      <c r="AI415" s="64" t="str">
        <f>$AD$305&amp;" stdev labels"</f>
        <v>T x̅ stdev labels</v>
      </c>
      <c r="AJ415" s="30"/>
      <c r="AK415" s="30"/>
      <c r="AL415" s="30"/>
      <c r="AM415" s="30"/>
      <c r="AN415" s="30"/>
      <c r="AO415" s="30"/>
      <c r="AP415" s="30"/>
      <c r="AQ415" s="30"/>
      <c r="AR415" s="30"/>
      <c r="AS415" s="38">
        <f t="shared" si="168"/>
        <v>2.2916666666666647</v>
      </c>
      <c r="AT415" s="78">
        <f t="shared" si="166"/>
        <v>3.2576019512921675E-2</v>
      </c>
      <c r="AU415" s="78" t="e" cm="1">
        <f t="array" ref="AU415">_xlfn.IFS(
    FALSE, N("Check if X1 shading is ON"),
    $AU$286&lt;&gt;"x", NA(),
    FALSE, N("Check if case is 'LEFT' and x axis value less than z score"),
    AND($AF$305 = "LEFT", $AS415 &lt; IF($AJ$305="", 0, $AJ$305)), $AT415,
    FALSE, N("Check if case is 'RIGHT' and x axis value greater than z score"),
    AND($AF$305 = "RIGHT", $AS415 &gt; IF($AJ$305="", 0, $AJ$305)), $AT415,
    FALSE, N("Check if case is 'TWO' and both directions"),
    AND(
        $AF$305 = "TWO",
        OR($AS415 &lt; -ABS($AJ$305), $AS415 &gt; ABS($AJ$306))
    ), $AT415,
    FALSE, N("Default case: Return NA()"),
    TRUE, NA()
)</f>
        <v>#N/A</v>
      </c>
      <c r="AV415" s="78" cm="1">
        <f t="array" ref="AV415">_xlfn.IFS(
    FALSE, N("Check if X1 shading is ON"),
    $AU$286&lt;&gt;"x", NA(),
    FALSE, N("Check if case is 'LEFT' and x axis value less than z score"),
    AND($AF$306 = "LEFT", $AS415 &lt; IF($AJ$306="", 0, $AJ$306)), $AT415,
    FALSE, N("Check if case is 'RIGHT' and x axis value greater than z score"),
    AND($AF$306 = "RIGHT", $AS415 &gt; IF($AJ$306="", 0, $AJ$306)), $AT415,
    FALSE, N("Default case: Return NA()"),
    TRUE, NA()
)</f>
        <v>3.2576019512921675E-2</v>
      </c>
      <c r="AW415" s="78" t="e" cm="1">
        <f t="array" ref="AW415">_xlfn.IFS(
    FALSE, N("Check if X1 shading is ON"),
    $AW$286&lt;&gt;"x", NA(),
    FALSE, N("Check if case is 'LEFT' and x axis value less than z score"),
    AND($AF$309 = "LEFT", $AS415 &lt; IF($AJ$309="", 0, $AJ$309)), $AT415,
    FALSE, N("Check if case is 'RIGHT' and x axis value greater than z score"),
    AND($AF$309 = "RIGHT", $AS415 &gt; IF($AJ$309="", 0, $AJ$309)), $AT415,
    FALSE, N("Check if case is 'TWO' and both directions"),
    AND(
        $AF$309 = "TWO",
        OR($AS415 &lt; -ABS($AJ$309), $AS415 &gt; ABS($AJ$309))
    ), $AT415,
    FALSE, N("Default case: Return NA()"),
    TRUE, NA()
)</f>
        <v>#N/A</v>
      </c>
      <c r="AX415" s="30"/>
      <c r="AY415" s="66">
        <v>0.66666666666666441</v>
      </c>
      <c r="AZ415" s="66">
        <v>0.27800000000000002</v>
      </c>
      <c r="BA415" s="66">
        <f t="shared" si="182"/>
        <v>0.27800000000000002</v>
      </c>
      <c r="BB415" s="66" t="str">
        <f t="shared" si="183"/>
        <v>x̅</v>
      </c>
      <c r="DA415" s="30"/>
      <c r="DB415" s="77" t="s">
        <v>90</v>
      </c>
      <c r="DC415" s="66"/>
      <c r="DD415" s="70" t="str">
        <f>$DG$305</f>
        <v>SE = σ̂(x̅)</v>
      </c>
      <c r="DE415" s="106">
        <f>DG310</f>
        <v>0.44824049374179142</v>
      </c>
      <c r="DF415" s="26"/>
      <c r="DG415" s="26"/>
      <c r="DH415" s="30"/>
      <c r="DI415" s="30"/>
      <c r="DJ415" s="30"/>
      <c r="DK415" s="30"/>
      <c r="DL415" s="30"/>
      <c r="DM415" s="30"/>
      <c r="DN415" s="30"/>
      <c r="DO415" s="30"/>
      <c r="DP415" s="30"/>
      <c r="DQ415" s="30"/>
      <c r="DR415" s="38">
        <f t="shared" si="173"/>
        <v>2.2499999999999982</v>
      </c>
      <c r="DS415" s="78">
        <f t="shared" si="171"/>
        <v>3.5398842630761047E-2</v>
      </c>
      <c r="DT415" s="78" t="e" cm="1">
        <f t="array" ref="DT415">_xlfn.IFS(
    FALSE, N("Check if X1 shading is ON"),
    $DT$287&lt;&gt;"x", NA(),
    FALSE, N("Check if case is 'LEFT' and x axis value less than z score"),
    AND($DE$306 = "LEFT", $DR415 &lt; IF($DI$306="", 0, $DI$306)), $DS415,
    FALSE, N("Check if case is 'RIGHT' and x axis value greater than z score"),
    AND($DE$306 = "RIGHT", $DR415 &gt; IF($DI$306="", 0, $DI$306)), $DS415,
    FALSE, N("Check if case is 'TWO' and both directions"),
    AND(
        $DE$306 = "TWO",
        OR($DR415 &lt; -ABS($DI$306), $DR415 &gt; ABS($DI$307))
    ), $DS415,
    FALSE, N("Default case: Return NA()"),
    TRUE, NA()
)</f>
        <v>#N/A</v>
      </c>
      <c r="DU415" s="78" cm="1">
        <f t="array" ref="DU415">_xlfn.IFS(
    FALSE, N("Check if X1 shading is ON"),
    $DT$287&lt;&gt;"x", NA(),
    FALSE, N("Check if case is 'LEFT' and x axis value less than z score"),
    AND($DE$307 = "LEFT", $DR415 &lt; IF($DI$307="", 0, $DI$307)), $DS415,
    FALSE, N("Check if case is 'RIGHT' and x axis value greater than z score"),
    AND($DE$307 = "RIGHT", $DR415 &gt; IF($DI$307="", 0, $DI$307)), $DS415,
    FALSE, N("Default case: Return NA()"),
    TRUE, NA()
)</f>
        <v>3.5398842630761047E-2</v>
      </c>
      <c r="DV415" s="78" t="e" cm="1">
        <f t="array" ref="DV415">_xlfn.IFS(
    FALSE, N("Check if X1 shading is ON"),
    $DV$287&lt;&gt;"x", NA(),
    FALSE, N("Check if case is 'LEFT' and x axis value less than z score"),
    AND($DE$310 = "LEFT", $DR415 &lt; IF($DI$310="", 0, $DI$310)), $DS415,
    FALSE, N("Check if case is 'RIGHT' and x axis value greater than z score"),
    AND($DE$310 = "RIGHT", $DR415 &gt; IF($DI$310="", 0, $DI$310)), $DS415,
    FALSE, N("Check if case is 'TWO' and both directions"),
    AND(
        $DE$310 = "TWO",
        OR($DR415 &lt; -ABS($DI$310), $DR415 &gt; ABS($DI$310))
    ), $DS415,
    FALSE, N("Default case: Return NA()"),
    TRUE, NA()
)</f>
        <v>#N/A</v>
      </c>
      <c r="DW415" s="30"/>
      <c r="DX415" s="66">
        <v>0.49999999999999789</v>
      </c>
      <c r="DY415" s="66">
        <v>0.27800000000000002</v>
      </c>
      <c r="DZ415" s="66">
        <f t="shared" si="184"/>
        <v>0.27800000000000002</v>
      </c>
      <c r="EA415" s="66" t="str">
        <f t="shared" si="185"/>
        <v>x̅</v>
      </c>
    </row>
    <row r="416" spans="27:131" ht="34" x14ac:dyDescent="0.2">
      <c r="AA416" s="5"/>
      <c r="AB416" s="30"/>
      <c r="AC416" s="26">
        <f>AN307</f>
        <v>0</v>
      </c>
      <c r="AD416" s="66">
        <f>AD405+0.03</f>
        <v>-0.17</v>
      </c>
      <c r="AE416" s="26">
        <f t="shared" ref="AE416:AE423" si="192">AE395</f>
        <v>-4</v>
      </c>
      <c r="AF416" s="26" t="e">
        <f>IF(
    AC416="x",
    AD416,
    NA()
)</f>
        <v>#N/A</v>
      </c>
      <c r="AG416" s="8"/>
      <c r="AH416" s="105">
        <f>AF414</f>
        <v>0.44824049374179142</v>
      </c>
      <c r="AI416" s="83" t="str">
        <f>IF($AH$305 = "", "",
    AE414
)</f>
        <v>SE = σ̂(x̅)</v>
      </c>
      <c r="AJ416" s="30"/>
      <c r="AK416" s="30"/>
      <c r="AL416" s="30"/>
      <c r="AM416" s="30"/>
      <c r="AN416" s="30"/>
      <c r="AO416" s="30"/>
      <c r="AP416" s="30"/>
      <c r="AQ416" s="30"/>
      <c r="AR416" s="30"/>
      <c r="AS416" s="38">
        <f t="shared" si="168"/>
        <v>2.3333333333333313</v>
      </c>
      <c r="AT416" s="78">
        <f t="shared" ref="AT416:AT432" si="193">IF(
    LEFT($AD$305,1) ="T",
    _xlfn.T.DIST(AS416, $AC$305-1, FALSE),
    _xlfn.NORM.S.DIST(AS416, FALSE)
)</f>
        <v>2.9946708232795983E-2</v>
      </c>
      <c r="AU416" s="78" t="e" cm="1">
        <f t="array" ref="AU416">_xlfn.IFS(
    FALSE, N("Check if X1 shading is ON"),
    $AU$286&lt;&gt;"x", NA(),
    FALSE, N("Check if case is 'LEFT' and x axis value less than z score"),
    AND($AF$305 = "LEFT", $AS416 &lt; IF($AJ$305="", 0, $AJ$305)), $AT416,
    FALSE, N("Check if case is 'RIGHT' and x axis value greater than z score"),
    AND($AF$305 = "RIGHT", $AS416 &gt; IF($AJ$305="", 0, $AJ$305)), $AT416,
    FALSE, N("Check if case is 'TWO' and both directions"),
    AND(
        $AF$305 = "TWO",
        OR($AS416 &lt; -ABS($AJ$305), $AS416 &gt; ABS($AJ$306))
    ), $AT416,
    FALSE, N("Default case: Return NA()"),
    TRUE, NA()
)</f>
        <v>#N/A</v>
      </c>
      <c r="AV416" s="78" cm="1">
        <f t="array" ref="AV416">_xlfn.IFS(
    FALSE, N("Check if X1 shading is ON"),
    $AU$286&lt;&gt;"x", NA(),
    FALSE, N("Check if case is 'LEFT' and x axis value less than z score"),
    AND($AF$306 = "LEFT", $AS416 &lt; IF($AJ$306="", 0, $AJ$306)), $AT416,
    FALSE, N("Check if case is 'RIGHT' and x axis value greater than z score"),
    AND($AF$306 = "RIGHT", $AS416 &gt; IF($AJ$306="", 0, $AJ$306)), $AT416,
    FALSE, N("Default case: Return NA()"),
    TRUE, NA()
)</f>
        <v>2.9946708232795983E-2</v>
      </c>
      <c r="AW416" s="78" t="e" cm="1">
        <f t="array" ref="AW416">_xlfn.IFS(
    FALSE, N("Check if X1 shading is ON"),
    $AW$286&lt;&gt;"x", NA(),
    FALSE, N("Check if case is 'LEFT' and x axis value less than z score"),
    AND($AF$309 = "LEFT", $AS416 &lt; IF($AJ$309="", 0, $AJ$309)), $AT416,
    FALSE, N("Check if case is 'RIGHT' and x axis value greater than z score"),
    AND($AF$309 = "RIGHT", $AS416 &gt; IF($AJ$309="", 0, $AJ$309)), $AT416,
    FALSE, N("Check if case is 'TWO' and both directions"),
    AND(
        $AF$309 = "TWO",
        OR($AS416 &lt; -ABS($AJ$309), $AS416 &gt; ABS($AJ$309))
    ), $AT416,
    FALSE, N("Default case: Return NA()"),
    TRUE, NA()
)</f>
        <v>#N/A</v>
      </c>
      <c r="AX416" s="30"/>
      <c r="AY416" s="66">
        <v>-0.66666666666666874</v>
      </c>
      <c r="AZ416" s="66">
        <v>0.30199999999999999</v>
      </c>
      <c r="BA416" s="66">
        <f t="shared" si="182"/>
        <v>0.30199999999999999</v>
      </c>
      <c r="BB416" s="66" t="str">
        <f t="shared" si="183"/>
        <v>x̅</v>
      </c>
      <c r="CZ416" s="5"/>
      <c r="DA416" s="30"/>
      <c r="DB416" s="35" t="s">
        <v>40</v>
      </c>
      <c r="DC416" s="70" t="s">
        <v>41</v>
      </c>
      <c r="DD416" s="64" t="str">
        <f>LEFT(DB415,6)&amp;" "&amp;$DC$306&amp;" axis"</f>
        <v>X3 std T x̅ axis</v>
      </c>
      <c r="DE416" s="64" t="str">
        <f>$DC$301&amp;" stdev y"</f>
        <v>T x̅ stdev y</v>
      </c>
      <c r="DF416" s="66"/>
      <c r="DG416" s="66"/>
      <c r="DH416" s="64" t="str">
        <f>$DC$306&amp;" stdev labels"</f>
        <v>T x̅ stdev labels</v>
      </c>
      <c r="DI416" s="30"/>
      <c r="DJ416" s="30"/>
      <c r="DK416" s="30"/>
      <c r="DL416" s="30"/>
      <c r="DM416" s="30"/>
      <c r="DN416" s="30"/>
      <c r="DO416" s="30"/>
      <c r="DP416" s="30"/>
      <c r="DQ416" s="30"/>
      <c r="DR416" s="38">
        <f t="shared" si="173"/>
        <v>2.2916666666666647</v>
      </c>
      <c r="DS416" s="78">
        <f t="shared" si="171"/>
        <v>3.2576019512921675E-2</v>
      </c>
      <c r="DT416" s="78" t="e" cm="1">
        <f t="array" ref="DT416">_xlfn.IFS(
    FALSE, N("Check if X1 shading is ON"),
    $DT$287&lt;&gt;"x", NA(),
    FALSE, N("Check if case is 'LEFT' and x axis value less than z score"),
    AND($DE$306 = "LEFT", $DR416 &lt; IF($DI$306="", 0, $DI$306)), $DS416,
    FALSE, N("Check if case is 'RIGHT' and x axis value greater than z score"),
    AND($DE$306 = "RIGHT", $DR416 &gt; IF($DI$306="", 0, $DI$306)), $DS416,
    FALSE, N("Check if case is 'TWO' and both directions"),
    AND(
        $DE$306 = "TWO",
        OR($DR416 &lt; -ABS($DI$306), $DR416 &gt; ABS($DI$307))
    ), $DS416,
    FALSE, N("Default case: Return NA()"),
    TRUE, NA()
)</f>
        <v>#N/A</v>
      </c>
      <c r="DU416" s="78" cm="1">
        <f t="array" ref="DU416">_xlfn.IFS(
    FALSE, N("Check if X1 shading is ON"),
    $DT$287&lt;&gt;"x", NA(),
    FALSE, N("Check if case is 'LEFT' and x axis value less than z score"),
    AND($DE$307 = "LEFT", $DR416 &lt; IF($DI$307="", 0, $DI$307)), $DS416,
    FALSE, N("Check if case is 'RIGHT' and x axis value greater than z score"),
    AND($DE$307 = "RIGHT", $DR416 &gt; IF($DI$307="", 0, $DI$307)), $DS416,
    FALSE, N("Default case: Return NA()"),
    TRUE, NA()
)</f>
        <v>3.2576019512921675E-2</v>
      </c>
      <c r="DV416" s="78" t="e" cm="1">
        <f t="array" ref="DV416">_xlfn.IFS(
    FALSE, N("Check if X1 shading is ON"),
    $DV$287&lt;&gt;"x", NA(),
    FALSE, N("Check if case is 'LEFT' and x axis value less than z score"),
    AND($DE$310 = "LEFT", $DR416 &lt; IF($DI$310="", 0, $DI$310)), $DS416,
    FALSE, N("Check if case is 'RIGHT' and x axis value greater than z score"),
    AND($DE$310 = "RIGHT", $DR416 &gt; IF($DI$310="", 0, $DI$310)), $DS416,
    FALSE, N("Check if case is 'TWO' and both directions"),
    AND(
        $DE$310 = "TWO",
        OR($DR416 &lt; -ABS($DI$310), $DR416 &gt; ABS($DI$310))
    ), $DS416,
    FALSE, N("Default case: Return NA()"),
    TRUE, NA()
)</f>
        <v>#N/A</v>
      </c>
      <c r="DW416" s="30"/>
      <c r="DX416" s="66">
        <v>0.66666666666666441</v>
      </c>
      <c r="DY416" s="66">
        <v>0.27800000000000002</v>
      </c>
      <c r="DZ416" s="66">
        <f t="shared" si="184"/>
        <v>0.27800000000000002</v>
      </c>
      <c r="EA416" s="66" t="str">
        <f t="shared" si="185"/>
        <v>x̅</v>
      </c>
    </row>
    <row r="417" spans="27:131" ht="16" x14ac:dyDescent="0.2">
      <c r="AA417" s="5"/>
      <c r="AB417" s="30"/>
      <c r="AC417" s="26"/>
      <c r="AD417" s="66"/>
      <c r="AE417" s="26">
        <f t="shared" si="192"/>
        <v>-3</v>
      </c>
      <c r="AF417" s="26" t="e">
        <f t="shared" ref="AF417:AF423" si="194">AF416</f>
        <v>#N/A</v>
      </c>
      <c r="AG417" s="66">
        <v>-3</v>
      </c>
      <c r="AH417" s="104">
        <f t="shared" ref="AH417:AH423" si="195">AG417*$AF$414</f>
        <v>-1.3447214812253743</v>
      </c>
      <c r="AI417" s="83" t="str">
        <f t="shared" ref="AI417:AI423" si="196">IF($AH$305 = "", "",
    TEXT(AH417,
        IF($AN$309 = 0,
            "+#,##0;-#,##0;0",
            "+#,##0." &amp; REPT("0", $AN$309) &amp; ";-#,##0." &amp; REPT("0", $AN$309) &amp; ";0"
        )
    )
)</f>
        <v>-1.34</v>
      </c>
      <c r="AJ417" s="30"/>
      <c r="AK417" s="30"/>
      <c r="AL417" s="30"/>
      <c r="AM417" s="30"/>
      <c r="AN417" s="30"/>
      <c r="AO417" s="30"/>
      <c r="AP417" s="30"/>
      <c r="AQ417" s="30"/>
      <c r="AR417" s="30"/>
      <c r="AS417" s="38">
        <f t="shared" ref="AS417:AS432" si="197">AS416+$AR$290</f>
        <v>2.3749999999999978</v>
      </c>
      <c r="AT417" s="78">
        <f t="shared" si="193"/>
        <v>2.7501163642810422E-2</v>
      </c>
      <c r="AU417" s="78" t="e" cm="1">
        <f t="array" ref="AU417">_xlfn.IFS(
    FALSE, N("Check if X1 shading is ON"),
    $AU$286&lt;&gt;"x", NA(),
    FALSE, N("Check if case is 'LEFT' and x axis value less than z score"),
    AND($AF$305 = "LEFT", $AS417 &lt; IF($AJ$305="", 0, $AJ$305)), $AT417,
    FALSE, N("Check if case is 'RIGHT' and x axis value greater than z score"),
    AND($AF$305 = "RIGHT", $AS417 &gt; IF($AJ$305="", 0, $AJ$305)), $AT417,
    FALSE, N("Check if case is 'TWO' and both directions"),
    AND(
        $AF$305 = "TWO",
        OR($AS417 &lt; -ABS($AJ$305), $AS417 &gt; ABS($AJ$306))
    ), $AT417,
    FALSE, N("Default case: Return NA()"),
    TRUE, NA()
)</f>
        <v>#N/A</v>
      </c>
      <c r="AV417" s="78" cm="1">
        <f t="array" ref="AV417">_xlfn.IFS(
    FALSE, N("Check if X1 shading is ON"),
    $AU$286&lt;&gt;"x", NA(),
    FALSE, N("Check if case is 'LEFT' and x axis value less than z score"),
    AND($AF$306 = "LEFT", $AS417 &lt; IF($AJ$306="", 0, $AJ$306)), $AT417,
    FALSE, N("Check if case is 'RIGHT' and x axis value greater than z score"),
    AND($AF$306 = "RIGHT", $AS417 &gt; IF($AJ$306="", 0, $AJ$306)), $AT417,
    FALSE, N("Default case: Return NA()"),
    TRUE, NA()
)</f>
        <v>2.7501163642810422E-2</v>
      </c>
      <c r="AW417" s="78" t="e" cm="1">
        <f t="array" ref="AW417">_xlfn.IFS(
    FALSE, N("Check if X1 shading is ON"),
    $AW$286&lt;&gt;"x", NA(),
    FALSE, N("Check if case is 'LEFT' and x axis value less than z score"),
    AND($AF$309 = "LEFT", $AS417 &lt; IF($AJ$309="", 0, $AJ$309)), $AT417,
    FALSE, N("Check if case is 'RIGHT' and x axis value greater than z score"),
    AND($AF$309 = "RIGHT", $AS417 &gt; IF($AJ$309="", 0, $AJ$309)), $AT417,
    FALSE, N("Check if case is 'TWO' and both directions"),
    AND(
        $AF$309 = "TWO",
        OR($AS417 &lt; -ABS($AJ$309), $AS417 &gt; ABS($AJ$309))
    ), $AT417,
    FALSE, N("Default case: Return NA()"),
    TRUE, NA()
)</f>
        <v>#N/A</v>
      </c>
      <c r="AX417" s="30"/>
      <c r="AY417" s="66">
        <v>-0.50000000000000222</v>
      </c>
      <c r="AZ417" s="66">
        <v>0.30199999999999999</v>
      </c>
      <c r="BA417" s="66">
        <f t="shared" si="182"/>
        <v>0.30199999999999999</v>
      </c>
      <c r="BB417" s="66" t="str">
        <f t="shared" si="183"/>
        <v>x̅</v>
      </c>
      <c r="CZ417" s="5"/>
      <c r="DA417" s="30"/>
      <c r="DB417" s="26">
        <f>DM308</f>
        <v>0</v>
      </c>
      <c r="DC417" s="66">
        <f>DC406+0.03</f>
        <v>-0.17</v>
      </c>
      <c r="DD417" s="26">
        <f t="shared" ref="DD417:DD424" si="198">DD396</f>
        <v>-4</v>
      </c>
      <c r="DE417" s="26" t="e">
        <f>IF(
    DB417="x",
    DC417,
    NA()
)</f>
        <v>#N/A</v>
      </c>
      <c r="DF417" s="8"/>
      <c r="DG417" s="105">
        <f>DE415</f>
        <v>0.44824049374179142</v>
      </c>
      <c r="DH417" s="83" t="str">
        <f>IF($DG$306 = "", "",
    DD415
)</f>
        <v>SE = σ̂(x̅)</v>
      </c>
      <c r="DI417" s="30"/>
      <c r="DJ417" s="30"/>
      <c r="DK417" s="30"/>
      <c r="DL417" s="30"/>
      <c r="DM417" s="30"/>
      <c r="DN417" s="30"/>
      <c r="DO417" s="30"/>
      <c r="DP417" s="30"/>
      <c r="DQ417" s="30"/>
      <c r="DR417" s="38">
        <f t="shared" si="173"/>
        <v>2.3333333333333313</v>
      </c>
      <c r="DS417" s="78">
        <f t="shared" ref="DS417:DS433" si="199">IF(
    LEFT($DC$306,1) ="T",
    _xlfn.T.DIST(DR417, $DB$306-1, FALSE),
    _xlfn.NORM.S.DIST(DR417, FALSE)
)</f>
        <v>2.9946708232795983E-2</v>
      </c>
      <c r="DT417" s="78" t="e" cm="1">
        <f t="array" ref="DT417">_xlfn.IFS(
    FALSE, N("Check if X1 shading is ON"),
    $DT$287&lt;&gt;"x", NA(),
    FALSE, N("Check if case is 'LEFT' and x axis value less than z score"),
    AND($DE$306 = "LEFT", $DR417 &lt; IF($DI$306="", 0, $DI$306)), $DS417,
    FALSE, N("Check if case is 'RIGHT' and x axis value greater than z score"),
    AND($DE$306 = "RIGHT", $DR417 &gt; IF($DI$306="", 0, $DI$306)), $DS417,
    FALSE, N("Check if case is 'TWO' and both directions"),
    AND(
        $DE$306 = "TWO",
        OR($DR417 &lt; -ABS($DI$306), $DR417 &gt; ABS($DI$307))
    ), $DS417,
    FALSE, N("Default case: Return NA()"),
    TRUE, NA()
)</f>
        <v>#N/A</v>
      </c>
      <c r="DU417" s="78" cm="1">
        <f t="array" ref="DU417">_xlfn.IFS(
    FALSE, N("Check if X1 shading is ON"),
    $DT$287&lt;&gt;"x", NA(),
    FALSE, N("Check if case is 'LEFT' and x axis value less than z score"),
    AND($DE$307 = "LEFT", $DR417 &lt; IF($DI$307="", 0, $DI$307)), $DS417,
    FALSE, N("Check if case is 'RIGHT' and x axis value greater than z score"),
    AND($DE$307 = "RIGHT", $DR417 &gt; IF($DI$307="", 0, $DI$307)), $DS417,
    FALSE, N("Default case: Return NA()"),
    TRUE, NA()
)</f>
        <v>2.9946708232795983E-2</v>
      </c>
      <c r="DV417" s="78" t="e" cm="1">
        <f t="array" ref="DV417">_xlfn.IFS(
    FALSE, N("Check if X1 shading is ON"),
    $DV$287&lt;&gt;"x", NA(),
    FALSE, N("Check if case is 'LEFT' and x axis value less than z score"),
    AND($DE$310 = "LEFT", $DR417 &lt; IF($DI$310="", 0, $DI$310)), $DS417,
    FALSE, N("Check if case is 'RIGHT' and x axis value greater than z score"),
    AND($DE$310 = "RIGHT", $DR417 &gt; IF($DI$310="", 0, $DI$310)), $DS417,
    FALSE, N("Check if case is 'TWO' and both directions"),
    AND(
        $DE$310 = "TWO",
        OR($DR417 &lt; -ABS($DI$310), $DR417 &gt; ABS($DI$310))
    ), $DS417,
    FALSE, N("Default case: Return NA()"),
    TRUE, NA()
)</f>
        <v>#N/A</v>
      </c>
      <c r="DW417" s="30"/>
      <c r="DX417" s="66">
        <v>-0.66666666666666874</v>
      </c>
      <c r="DY417" s="66">
        <v>0.30199999999999999</v>
      </c>
      <c r="DZ417" s="66">
        <f t="shared" si="184"/>
        <v>0.30199999999999999</v>
      </c>
      <c r="EA417" s="66" t="str">
        <f t="shared" si="185"/>
        <v>x̅</v>
      </c>
    </row>
    <row r="418" spans="27:131" ht="16" x14ac:dyDescent="0.2">
      <c r="AA418" s="5"/>
      <c r="AB418" s="30"/>
      <c r="AC418" s="26"/>
      <c r="AD418" s="66"/>
      <c r="AE418" s="26">
        <f t="shared" si="192"/>
        <v>-2</v>
      </c>
      <c r="AF418" s="26" t="e">
        <f t="shared" si="194"/>
        <v>#N/A</v>
      </c>
      <c r="AG418" s="66">
        <v>-2</v>
      </c>
      <c r="AH418" s="104">
        <f t="shared" si="195"/>
        <v>-0.89648098748358285</v>
      </c>
      <c r="AI418" s="83" t="str">
        <f t="shared" si="196"/>
        <v>-0.90</v>
      </c>
      <c r="AJ418" s="30"/>
      <c r="AK418" s="30"/>
      <c r="AL418" s="30"/>
      <c r="AM418" s="30"/>
      <c r="AN418" s="30"/>
      <c r="AO418" s="30"/>
      <c r="AP418" s="30"/>
      <c r="AQ418" s="30"/>
      <c r="AR418" s="30"/>
      <c r="AS418" s="38">
        <f t="shared" si="197"/>
        <v>2.4166666666666643</v>
      </c>
      <c r="AT418" s="78">
        <f t="shared" si="193"/>
        <v>2.5229736994620687E-2</v>
      </c>
      <c r="AU418" s="78" t="e" cm="1">
        <f t="array" ref="AU418">_xlfn.IFS(
    FALSE, N("Check if X1 shading is ON"),
    $AU$286&lt;&gt;"x", NA(),
    FALSE, N("Check if case is 'LEFT' and x axis value less than z score"),
    AND($AF$305 = "LEFT", $AS418 &lt; IF($AJ$305="", 0, $AJ$305)), $AT418,
    FALSE, N("Check if case is 'RIGHT' and x axis value greater than z score"),
    AND($AF$305 = "RIGHT", $AS418 &gt; IF($AJ$305="", 0, $AJ$305)), $AT418,
    FALSE, N("Check if case is 'TWO' and both directions"),
    AND(
        $AF$305 = "TWO",
        OR($AS418 &lt; -ABS($AJ$305), $AS418 &gt; ABS($AJ$306))
    ), $AT418,
    FALSE, N("Default case: Return NA()"),
    TRUE, NA()
)</f>
        <v>#N/A</v>
      </c>
      <c r="AV418" s="78" cm="1">
        <f t="array" ref="AV418">_xlfn.IFS(
    FALSE, N("Check if X1 shading is ON"),
    $AU$286&lt;&gt;"x", NA(),
    FALSE, N("Check if case is 'LEFT' and x axis value less than z score"),
    AND($AF$306 = "LEFT", $AS418 &lt; IF($AJ$306="", 0, $AJ$306)), $AT418,
    FALSE, N("Check if case is 'RIGHT' and x axis value greater than z score"),
    AND($AF$306 = "RIGHT", $AS418 &gt; IF($AJ$306="", 0, $AJ$306)), $AT418,
    FALSE, N("Default case: Return NA()"),
    TRUE, NA()
)</f>
        <v>2.5229736994620687E-2</v>
      </c>
      <c r="AW418" s="78" t="e" cm="1">
        <f t="array" ref="AW418">_xlfn.IFS(
    FALSE, N("Check if X1 shading is ON"),
    $AW$286&lt;&gt;"x", NA(),
    FALSE, N("Check if case is 'LEFT' and x axis value less than z score"),
    AND($AF$309 = "LEFT", $AS418 &lt; IF($AJ$309="", 0, $AJ$309)), $AT418,
    FALSE, N("Check if case is 'RIGHT' and x axis value greater than z score"),
    AND($AF$309 = "RIGHT", $AS418 &gt; IF($AJ$309="", 0, $AJ$309)), $AT418,
    FALSE, N("Check if case is 'TWO' and both directions"),
    AND(
        $AF$309 = "TWO",
        OR($AS418 &lt; -ABS($AJ$309), $AS418 &gt; ABS($AJ$309))
    ), $AT418,
    FALSE, N("Default case: Return NA()"),
    TRUE, NA()
)</f>
        <v>#N/A</v>
      </c>
      <c r="AX418" s="30"/>
      <c r="AY418" s="66">
        <v>-0.33333333333333548</v>
      </c>
      <c r="AZ418" s="66">
        <v>0.30199999999999999</v>
      </c>
      <c r="BA418" s="66">
        <f t="shared" si="182"/>
        <v>0.30199999999999999</v>
      </c>
      <c r="BB418" s="66" t="str">
        <f t="shared" si="183"/>
        <v>x̅</v>
      </c>
      <c r="CZ418" s="5"/>
      <c r="DA418" s="30"/>
      <c r="DB418" s="26"/>
      <c r="DC418" s="66"/>
      <c r="DD418" s="26">
        <f t="shared" si="198"/>
        <v>-3</v>
      </c>
      <c r="DE418" s="26" t="e">
        <f t="shared" ref="DE418:DE424" si="200">DE417</f>
        <v>#N/A</v>
      </c>
      <c r="DF418" s="66">
        <v>-3</v>
      </c>
      <c r="DG418" s="104">
        <f t="shared" ref="DG418:DG424" si="201">DF418*$DE$415</f>
        <v>-1.3447214812253743</v>
      </c>
      <c r="DH418" s="83" t="str">
        <f t="shared" ref="DH418:DH424" si="202">IF($DG$306 = "", "",
    TEXT(DG418,
        IF($DM$310 = 0,
            "+#,##0;-#,##0;0",
            "+#,##0." &amp; REPT("0", $DM$310) &amp; ";-#,##0." &amp; REPT("0", $DM$310) &amp; ";0"
        )
    )
)</f>
        <v>-1.34</v>
      </c>
      <c r="DI418" s="30"/>
      <c r="DJ418" s="30"/>
      <c r="DK418" s="30"/>
      <c r="DL418" s="30"/>
      <c r="DM418" s="30"/>
      <c r="DN418" s="30"/>
      <c r="DO418" s="30"/>
      <c r="DP418" s="30"/>
      <c r="DQ418" s="30"/>
      <c r="DR418" s="38">
        <f t="shared" ref="DR418:DR433" si="203">DR417+$DQ$291</f>
        <v>2.3749999999999978</v>
      </c>
      <c r="DS418" s="78">
        <f t="shared" si="199"/>
        <v>2.7501163642810422E-2</v>
      </c>
      <c r="DT418" s="78" t="e" cm="1">
        <f t="array" ref="DT418">_xlfn.IFS(
    FALSE, N("Check if X1 shading is ON"),
    $DT$287&lt;&gt;"x", NA(),
    FALSE, N("Check if case is 'LEFT' and x axis value less than z score"),
    AND($DE$306 = "LEFT", $DR418 &lt; IF($DI$306="", 0, $DI$306)), $DS418,
    FALSE, N("Check if case is 'RIGHT' and x axis value greater than z score"),
    AND($DE$306 = "RIGHT", $DR418 &gt; IF($DI$306="", 0, $DI$306)), $DS418,
    FALSE, N("Check if case is 'TWO' and both directions"),
    AND(
        $DE$306 = "TWO",
        OR($DR418 &lt; -ABS($DI$306), $DR418 &gt; ABS($DI$307))
    ), $DS418,
    FALSE, N("Default case: Return NA()"),
    TRUE, NA()
)</f>
        <v>#N/A</v>
      </c>
      <c r="DU418" s="78" cm="1">
        <f t="array" ref="DU418">_xlfn.IFS(
    FALSE, N("Check if X1 shading is ON"),
    $DT$287&lt;&gt;"x", NA(),
    FALSE, N("Check if case is 'LEFT' and x axis value less than z score"),
    AND($DE$307 = "LEFT", $DR418 &lt; IF($DI$307="", 0, $DI$307)), $DS418,
    FALSE, N("Check if case is 'RIGHT' and x axis value greater than z score"),
    AND($DE$307 = "RIGHT", $DR418 &gt; IF($DI$307="", 0, $DI$307)), $DS418,
    FALSE, N("Default case: Return NA()"),
    TRUE, NA()
)</f>
        <v>2.7501163642810422E-2</v>
      </c>
      <c r="DV418" s="78" t="e" cm="1">
        <f t="array" ref="DV418">_xlfn.IFS(
    FALSE, N("Check if X1 shading is ON"),
    $DV$287&lt;&gt;"x", NA(),
    FALSE, N("Check if case is 'LEFT' and x axis value less than z score"),
    AND($DE$310 = "LEFT", $DR418 &lt; IF($DI$310="", 0, $DI$310)), $DS418,
    FALSE, N("Check if case is 'RIGHT' and x axis value greater than z score"),
    AND($DE$310 = "RIGHT", $DR418 &gt; IF($DI$310="", 0, $DI$310)), $DS418,
    FALSE, N("Check if case is 'TWO' and both directions"),
    AND(
        $DE$310 = "TWO",
        OR($DR418 &lt; -ABS($DI$310), $DR418 &gt; ABS($DI$310))
    ), $DS418,
    FALSE, N("Default case: Return NA()"),
    TRUE, NA()
)</f>
        <v>#N/A</v>
      </c>
      <c r="DW418" s="30"/>
      <c r="DX418" s="66">
        <v>-0.50000000000000222</v>
      </c>
      <c r="DY418" s="66">
        <v>0.30199999999999999</v>
      </c>
      <c r="DZ418" s="66">
        <f t="shared" si="184"/>
        <v>0.30199999999999999</v>
      </c>
      <c r="EA418" s="66" t="str">
        <f t="shared" si="185"/>
        <v>x̅</v>
      </c>
    </row>
    <row r="419" spans="27:131" ht="16" x14ac:dyDescent="0.2">
      <c r="AA419" s="5"/>
      <c r="AB419" s="30"/>
      <c r="AC419" s="26"/>
      <c r="AD419" s="66"/>
      <c r="AE419" s="26">
        <f t="shared" si="192"/>
        <v>-1</v>
      </c>
      <c r="AF419" s="26" t="e">
        <f t="shared" si="194"/>
        <v>#N/A</v>
      </c>
      <c r="AG419" s="66">
        <v>-1</v>
      </c>
      <c r="AH419" s="104">
        <f t="shared" si="195"/>
        <v>-0.44824049374179142</v>
      </c>
      <c r="AI419" s="83" t="str">
        <f t="shared" si="196"/>
        <v>-0.45</v>
      </c>
      <c r="AJ419" s="30"/>
      <c r="AK419" s="30"/>
      <c r="AL419" s="30"/>
      <c r="AM419" s="30"/>
      <c r="AN419" s="30"/>
      <c r="AO419" s="30"/>
      <c r="AP419" s="30"/>
      <c r="AQ419" s="30"/>
      <c r="AR419" s="30"/>
      <c r="AS419" s="38">
        <f t="shared" si="197"/>
        <v>2.4583333333333308</v>
      </c>
      <c r="AT419" s="78">
        <f t="shared" si="193"/>
        <v>2.3122926697242557E-2</v>
      </c>
      <c r="AU419" s="78" t="e" cm="1">
        <f t="array" ref="AU419">_xlfn.IFS(
    FALSE, N("Check if X1 shading is ON"),
    $AU$286&lt;&gt;"x", NA(),
    FALSE, N("Check if case is 'LEFT' and x axis value less than z score"),
    AND($AF$305 = "LEFT", $AS419 &lt; IF($AJ$305="", 0, $AJ$305)), $AT419,
    FALSE, N("Check if case is 'RIGHT' and x axis value greater than z score"),
    AND($AF$305 = "RIGHT", $AS419 &gt; IF($AJ$305="", 0, $AJ$305)), $AT419,
    FALSE, N("Check if case is 'TWO' and both directions"),
    AND(
        $AF$305 = "TWO",
        OR($AS419 &lt; -ABS($AJ$305), $AS419 &gt; ABS($AJ$306))
    ), $AT419,
    FALSE, N("Default case: Return NA()"),
    TRUE, NA()
)</f>
        <v>#N/A</v>
      </c>
      <c r="AV419" s="78" cm="1">
        <f t="array" ref="AV419">_xlfn.IFS(
    FALSE, N("Check if X1 shading is ON"),
    $AU$286&lt;&gt;"x", NA(),
    FALSE, N("Check if case is 'LEFT' and x axis value less than z score"),
    AND($AF$306 = "LEFT", $AS419 &lt; IF($AJ$306="", 0, $AJ$306)), $AT419,
    FALSE, N("Check if case is 'RIGHT' and x axis value greater than z score"),
    AND($AF$306 = "RIGHT", $AS419 &gt; IF($AJ$306="", 0, $AJ$306)), $AT419,
    FALSE, N("Default case: Return NA()"),
    TRUE, NA()
)</f>
        <v>2.3122926697242557E-2</v>
      </c>
      <c r="AW419" s="78" t="e" cm="1">
        <f t="array" ref="AW419">_xlfn.IFS(
    FALSE, N("Check if X1 shading is ON"),
    $AW$286&lt;&gt;"x", NA(),
    FALSE, N("Check if case is 'LEFT' and x axis value less than z score"),
    AND($AF$309 = "LEFT", $AS419 &lt; IF($AJ$309="", 0, $AJ$309)), $AT419,
    FALSE, N("Check if case is 'RIGHT' and x axis value greater than z score"),
    AND($AF$309 = "RIGHT", $AS419 &gt; IF($AJ$309="", 0, $AJ$309)), $AT419,
    FALSE, N("Check if case is 'TWO' and both directions"),
    AND(
        $AF$309 = "TWO",
        OR($AS419 &lt; -ABS($AJ$309), $AS419 &gt; ABS($AJ$309))
    ), $AT419,
    FALSE, N("Default case: Return NA()"),
    TRUE, NA()
)</f>
        <v>#N/A</v>
      </c>
      <c r="AX419" s="30"/>
      <c r="AY419" s="66">
        <v>-0.16666666666666879</v>
      </c>
      <c r="AZ419" s="66">
        <v>0.30199999999999999</v>
      </c>
      <c r="BA419" s="66">
        <f t="shared" si="182"/>
        <v>0.30199999999999999</v>
      </c>
      <c r="BB419" s="66" t="str">
        <f t="shared" si="183"/>
        <v>x̅</v>
      </c>
      <c r="CZ419" s="5"/>
      <c r="DA419" s="30"/>
      <c r="DB419" s="26"/>
      <c r="DC419" s="66"/>
      <c r="DD419" s="26">
        <f t="shared" si="198"/>
        <v>-2</v>
      </c>
      <c r="DE419" s="26" t="e">
        <f t="shared" si="200"/>
        <v>#N/A</v>
      </c>
      <c r="DF419" s="66">
        <v>-2</v>
      </c>
      <c r="DG419" s="104">
        <f t="shared" si="201"/>
        <v>-0.89648098748358285</v>
      </c>
      <c r="DH419" s="83" t="str">
        <f t="shared" si="202"/>
        <v>-0.90</v>
      </c>
      <c r="DI419" s="30"/>
      <c r="DJ419" s="30"/>
      <c r="DK419" s="30"/>
      <c r="DL419" s="30"/>
      <c r="DM419" s="30"/>
      <c r="DN419" s="30"/>
      <c r="DO419" s="30"/>
      <c r="DP419" s="30"/>
      <c r="DQ419" s="30"/>
      <c r="DR419" s="38">
        <f t="shared" si="203"/>
        <v>2.4166666666666643</v>
      </c>
      <c r="DS419" s="78">
        <f t="shared" si="199"/>
        <v>2.5229736994620687E-2</v>
      </c>
      <c r="DT419" s="78" t="e" cm="1">
        <f t="array" ref="DT419">_xlfn.IFS(
    FALSE, N("Check if X1 shading is ON"),
    $DT$287&lt;&gt;"x", NA(),
    FALSE, N("Check if case is 'LEFT' and x axis value less than z score"),
    AND($DE$306 = "LEFT", $DR419 &lt; IF($DI$306="", 0, $DI$306)), $DS419,
    FALSE, N("Check if case is 'RIGHT' and x axis value greater than z score"),
    AND($DE$306 = "RIGHT", $DR419 &gt; IF($DI$306="", 0, $DI$306)), $DS419,
    FALSE, N("Check if case is 'TWO' and both directions"),
    AND(
        $DE$306 = "TWO",
        OR($DR419 &lt; -ABS($DI$306), $DR419 &gt; ABS($DI$307))
    ), $DS419,
    FALSE, N("Default case: Return NA()"),
    TRUE, NA()
)</f>
        <v>#N/A</v>
      </c>
      <c r="DU419" s="78" cm="1">
        <f t="array" ref="DU419">_xlfn.IFS(
    FALSE, N("Check if X1 shading is ON"),
    $DT$287&lt;&gt;"x", NA(),
    FALSE, N("Check if case is 'LEFT' and x axis value less than z score"),
    AND($DE$307 = "LEFT", $DR419 &lt; IF($DI$307="", 0, $DI$307)), $DS419,
    FALSE, N("Check if case is 'RIGHT' and x axis value greater than z score"),
    AND($DE$307 = "RIGHT", $DR419 &gt; IF($DI$307="", 0, $DI$307)), $DS419,
    FALSE, N("Default case: Return NA()"),
    TRUE, NA()
)</f>
        <v>2.5229736994620687E-2</v>
      </c>
      <c r="DV419" s="78" t="e" cm="1">
        <f t="array" ref="DV419">_xlfn.IFS(
    FALSE, N("Check if X1 shading is ON"),
    $DV$287&lt;&gt;"x", NA(),
    FALSE, N("Check if case is 'LEFT' and x axis value less than z score"),
    AND($DE$310 = "LEFT", $DR419 &lt; IF($DI$310="", 0, $DI$310)), $DS419,
    FALSE, N("Check if case is 'RIGHT' and x axis value greater than z score"),
    AND($DE$310 = "RIGHT", $DR419 &gt; IF($DI$310="", 0, $DI$310)), $DS419,
    FALSE, N("Check if case is 'TWO' and both directions"),
    AND(
        $DE$310 = "TWO",
        OR($DR419 &lt; -ABS($DI$310), $DR419 &gt; ABS($DI$310))
    ), $DS419,
    FALSE, N("Default case: Return NA()"),
    TRUE, NA()
)</f>
        <v>#N/A</v>
      </c>
      <c r="DW419" s="30"/>
      <c r="DX419" s="66">
        <v>-0.33333333333333548</v>
      </c>
      <c r="DY419" s="66">
        <v>0.30199999999999999</v>
      </c>
      <c r="DZ419" s="66">
        <f t="shared" si="184"/>
        <v>0.30199999999999999</v>
      </c>
      <c r="EA419" s="66" t="str">
        <f t="shared" si="185"/>
        <v>x̅</v>
      </c>
    </row>
    <row r="420" spans="27:131" ht="16" x14ac:dyDescent="0.2">
      <c r="AA420" s="5"/>
      <c r="AB420" s="30"/>
      <c r="AC420" s="26"/>
      <c r="AD420" s="66"/>
      <c r="AE420" s="26">
        <f t="shared" si="192"/>
        <v>0</v>
      </c>
      <c r="AF420" s="26" t="e">
        <f t="shared" si="194"/>
        <v>#N/A</v>
      </c>
      <c r="AG420" s="100">
        <v>0</v>
      </c>
      <c r="AH420" s="104">
        <f t="shared" si="195"/>
        <v>0</v>
      </c>
      <c r="AI420" s="83" t="str">
        <f t="shared" si="196"/>
        <v>0</v>
      </c>
      <c r="AJ420" s="30"/>
      <c r="AK420" s="30"/>
      <c r="AL420" s="30"/>
      <c r="AM420" s="30"/>
      <c r="AN420" s="30"/>
      <c r="AO420" s="30"/>
      <c r="AP420" s="30"/>
      <c r="AQ420" s="30"/>
      <c r="AR420" s="30"/>
      <c r="AS420" s="38">
        <f t="shared" si="197"/>
        <v>2.4999999999999973</v>
      </c>
      <c r="AT420" s="78">
        <f t="shared" si="193"/>
        <v>2.1171422415414767E-2</v>
      </c>
      <c r="AU420" s="78" t="e" cm="1">
        <f t="array" ref="AU420">_xlfn.IFS(
    FALSE, N("Check if X1 shading is ON"),
    $AU$286&lt;&gt;"x", NA(),
    FALSE, N("Check if case is 'LEFT' and x axis value less than z score"),
    AND($AF$305 = "LEFT", $AS420 &lt; IF($AJ$305="", 0, $AJ$305)), $AT420,
    FALSE, N("Check if case is 'RIGHT' and x axis value greater than z score"),
    AND($AF$305 = "RIGHT", $AS420 &gt; IF($AJ$305="", 0, $AJ$305)), $AT420,
    FALSE, N("Check if case is 'TWO' and both directions"),
    AND(
        $AF$305 = "TWO",
        OR($AS420 &lt; -ABS($AJ$305), $AS420 &gt; ABS($AJ$306))
    ), $AT420,
    FALSE, N("Default case: Return NA()"),
    TRUE, NA()
)</f>
        <v>#N/A</v>
      </c>
      <c r="AV420" s="78" cm="1">
        <f t="array" ref="AV420">_xlfn.IFS(
    FALSE, N("Check if X1 shading is ON"),
    $AU$286&lt;&gt;"x", NA(),
    FALSE, N("Check if case is 'LEFT' and x axis value less than z score"),
    AND($AF$306 = "LEFT", $AS420 &lt; IF($AJ$306="", 0, $AJ$306)), $AT420,
    FALSE, N("Check if case is 'RIGHT' and x axis value greater than z score"),
    AND($AF$306 = "RIGHT", $AS420 &gt; IF($AJ$306="", 0, $AJ$306)), $AT420,
    FALSE, N("Default case: Return NA()"),
    TRUE, NA()
)</f>
        <v>2.1171422415414767E-2</v>
      </c>
      <c r="AW420" s="78" t="e" cm="1">
        <f t="array" ref="AW420">_xlfn.IFS(
    FALSE, N("Check if X1 shading is ON"),
    $AW$286&lt;&gt;"x", NA(),
    FALSE, N("Check if case is 'LEFT' and x axis value less than z score"),
    AND($AF$309 = "LEFT", $AS420 &lt; IF($AJ$309="", 0, $AJ$309)), $AT420,
    FALSE, N("Check if case is 'RIGHT' and x axis value greater than z score"),
    AND($AF$309 = "RIGHT", $AS420 &gt; IF($AJ$309="", 0, $AJ$309)), $AT420,
    FALSE, N("Check if case is 'TWO' and both directions"),
    AND(
        $AF$309 = "TWO",
        OR($AS420 &lt; -ABS($AJ$309), $AS420 &gt; ABS($AJ$309))
    ), $AT420,
    FALSE, N("Default case: Return NA()"),
    TRUE, NA()
)</f>
        <v>#N/A</v>
      </c>
      <c r="AX420" s="30"/>
      <c r="AY420" s="66">
        <v>0.16666666666666449</v>
      </c>
      <c r="AZ420" s="66">
        <v>0.30199999999999999</v>
      </c>
      <c r="BA420" s="66">
        <f t="shared" si="182"/>
        <v>0.30199999999999999</v>
      </c>
      <c r="BB420" s="66" t="str">
        <f t="shared" si="183"/>
        <v>x̅</v>
      </c>
      <c r="CZ420" s="5"/>
      <c r="DA420" s="30"/>
      <c r="DB420" s="26"/>
      <c r="DC420" s="66"/>
      <c r="DD420" s="26">
        <f t="shared" si="198"/>
        <v>-1</v>
      </c>
      <c r="DE420" s="26" t="e">
        <f t="shared" si="200"/>
        <v>#N/A</v>
      </c>
      <c r="DF420" s="66">
        <v>-1</v>
      </c>
      <c r="DG420" s="104">
        <f t="shared" si="201"/>
        <v>-0.44824049374179142</v>
      </c>
      <c r="DH420" s="83" t="str">
        <f t="shared" si="202"/>
        <v>-0.45</v>
      </c>
      <c r="DI420" s="30"/>
      <c r="DJ420" s="30"/>
      <c r="DK420" s="30"/>
      <c r="DL420" s="30"/>
      <c r="DM420" s="30"/>
      <c r="DN420" s="30"/>
      <c r="DO420" s="30"/>
      <c r="DP420" s="30"/>
      <c r="DQ420" s="30"/>
      <c r="DR420" s="38">
        <f t="shared" si="203"/>
        <v>2.4583333333333308</v>
      </c>
      <c r="DS420" s="78">
        <f t="shared" si="199"/>
        <v>2.3122926697242557E-2</v>
      </c>
      <c r="DT420" s="78" t="e" cm="1">
        <f t="array" ref="DT420">_xlfn.IFS(
    FALSE, N("Check if X1 shading is ON"),
    $DT$287&lt;&gt;"x", NA(),
    FALSE, N("Check if case is 'LEFT' and x axis value less than z score"),
    AND($DE$306 = "LEFT", $DR420 &lt; IF($DI$306="", 0, $DI$306)), $DS420,
    FALSE, N("Check if case is 'RIGHT' and x axis value greater than z score"),
    AND($DE$306 = "RIGHT", $DR420 &gt; IF($DI$306="", 0, $DI$306)), $DS420,
    FALSE, N("Check if case is 'TWO' and both directions"),
    AND(
        $DE$306 = "TWO",
        OR($DR420 &lt; -ABS($DI$306), $DR420 &gt; ABS($DI$307))
    ), $DS420,
    FALSE, N("Default case: Return NA()"),
    TRUE, NA()
)</f>
        <v>#N/A</v>
      </c>
      <c r="DU420" s="78" cm="1">
        <f t="array" ref="DU420">_xlfn.IFS(
    FALSE, N("Check if X1 shading is ON"),
    $DT$287&lt;&gt;"x", NA(),
    FALSE, N("Check if case is 'LEFT' and x axis value less than z score"),
    AND($DE$307 = "LEFT", $DR420 &lt; IF($DI$307="", 0, $DI$307)), $DS420,
    FALSE, N("Check if case is 'RIGHT' and x axis value greater than z score"),
    AND($DE$307 = "RIGHT", $DR420 &gt; IF($DI$307="", 0, $DI$307)), $DS420,
    FALSE, N("Default case: Return NA()"),
    TRUE, NA()
)</f>
        <v>2.3122926697242557E-2</v>
      </c>
      <c r="DV420" s="78" t="e" cm="1">
        <f t="array" ref="DV420">_xlfn.IFS(
    FALSE, N("Check if X1 shading is ON"),
    $DV$287&lt;&gt;"x", NA(),
    FALSE, N("Check if case is 'LEFT' and x axis value less than z score"),
    AND($DE$310 = "LEFT", $DR420 &lt; IF($DI$310="", 0, $DI$310)), $DS420,
    FALSE, N("Check if case is 'RIGHT' and x axis value greater than z score"),
    AND($DE$310 = "RIGHT", $DR420 &gt; IF($DI$310="", 0, $DI$310)), $DS420,
    FALSE, N("Check if case is 'TWO' and both directions"),
    AND(
        $DE$310 = "TWO",
        OR($DR420 &lt; -ABS($DI$310), $DR420 &gt; ABS($DI$310))
    ), $DS420,
    FALSE, N("Default case: Return NA()"),
    TRUE, NA()
)</f>
        <v>#N/A</v>
      </c>
      <c r="DW420" s="30"/>
      <c r="DX420" s="66">
        <v>-0.16666666666666879</v>
      </c>
      <c r="DY420" s="66">
        <v>0.30199999999999999</v>
      </c>
      <c r="DZ420" s="66">
        <f t="shared" si="184"/>
        <v>0.30199999999999999</v>
      </c>
      <c r="EA420" s="66" t="str">
        <f t="shared" si="185"/>
        <v>x̅</v>
      </c>
    </row>
    <row r="421" spans="27:131" ht="16" x14ac:dyDescent="0.2">
      <c r="AA421" s="5"/>
      <c r="AB421" s="30"/>
      <c r="AC421" s="26"/>
      <c r="AD421" s="66"/>
      <c r="AE421" s="26">
        <f t="shared" si="192"/>
        <v>1</v>
      </c>
      <c r="AF421" s="26" t="e">
        <f t="shared" si="194"/>
        <v>#N/A</v>
      </c>
      <c r="AG421" s="100">
        <v>1</v>
      </c>
      <c r="AH421" s="104">
        <f t="shared" si="195"/>
        <v>0.44824049374179142</v>
      </c>
      <c r="AI421" s="83" t="str">
        <f t="shared" si="196"/>
        <v>+0.45</v>
      </c>
      <c r="AJ421" s="30"/>
      <c r="AK421" s="30"/>
      <c r="AL421" s="30"/>
      <c r="AM421" s="30"/>
      <c r="AN421" s="30"/>
      <c r="AO421" s="30"/>
      <c r="AP421" s="30"/>
      <c r="AQ421" s="30"/>
      <c r="AR421" s="30"/>
      <c r="AS421" s="38">
        <f t="shared" si="197"/>
        <v>2.5416666666666639</v>
      </c>
      <c r="AT421" s="78">
        <f t="shared" si="193"/>
        <v>1.9366142829364268E-2</v>
      </c>
      <c r="AU421" s="78" t="e" cm="1">
        <f t="array" ref="AU421">_xlfn.IFS(
    FALSE, N("Check if X1 shading is ON"),
    $AU$286&lt;&gt;"x", NA(),
    FALSE, N("Check if case is 'LEFT' and x axis value less than z score"),
    AND($AF$305 = "LEFT", $AS421 &lt; IF($AJ$305="", 0, $AJ$305)), $AT421,
    FALSE, N("Check if case is 'RIGHT' and x axis value greater than z score"),
    AND($AF$305 = "RIGHT", $AS421 &gt; IF($AJ$305="", 0, $AJ$305)), $AT421,
    FALSE, N("Check if case is 'TWO' and both directions"),
    AND(
        $AF$305 = "TWO",
        OR($AS421 &lt; -ABS($AJ$305), $AS421 &gt; ABS($AJ$306))
    ), $AT421,
    FALSE, N("Default case: Return NA()"),
    TRUE, NA()
)</f>
        <v>#N/A</v>
      </c>
      <c r="AV421" s="78" cm="1">
        <f t="array" ref="AV421">_xlfn.IFS(
    FALSE, N("Check if X1 shading is ON"),
    $AU$286&lt;&gt;"x", NA(),
    FALSE, N("Check if case is 'LEFT' and x axis value less than z score"),
    AND($AF$306 = "LEFT", $AS421 &lt; IF($AJ$306="", 0, $AJ$306)), $AT421,
    FALSE, N("Check if case is 'RIGHT' and x axis value greater than z score"),
    AND($AF$306 = "RIGHT", $AS421 &gt; IF($AJ$306="", 0, $AJ$306)), $AT421,
    FALSE, N("Default case: Return NA()"),
    TRUE, NA()
)</f>
        <v>1.9366142829364268E-2</v>
      </c>
      <c r="AW421" s="78" t="e" cm="1">
        <f t="array" ref="AW421">_xlfn.IFS(
    FALSE, N("Check if X1 shading is ON"),
    $AW$286&lt;&gt;"x", NA(),
    FALSE, N("Check if case is 'LEFT' and x axis value less than z score"),
    AND($AF$309 = "LEFT", $AS421 &lt; IF($AJ$309="", 0, $AJ$309)), $AT421,
    FALSE, N("Check if case is 'RIGHT' and x axis value greater than z score"),
    AND($AF$309 = "RIGHT", $AS421 &gt; IF($AJ$309="", 0, $AJ$309)), $AT421,
    FALSE, N("Check if case is 'TWO' and both directions"),
    AND(
        $AF$309 = "TWO",
        OR($AS421 &lt; -ABS($AJ$309), $AS421 &gt; ABS($AJ$309))
    ), $AT421,
    FALSE, N("Default case: Return NA()"),
    TRUE, NA()
)</f>
        <v>#N/A</v>
      </c>
      <c r="AX421" s="30"/>
      <c r="AY421" s="66">
        <v>0.33333333333333115</v>
      </c>
      <c r="AZ421" s="66">
        <v>0.30199999999999999</v>
      </c>
      <c r="BA421" s="66">
        <f t="shared" si="182"/>
        <v>0.30199999999999999</v>
      </c>
      <c r="BB421" s="66" t="str">
        <f t="shared" si="183"/>
        <v>x̅</v>
      </c>
      <c r="CZ421" s="5"/>
      <c r="DA421" s="30"/>
      <c r="DB421" s="26"/>
      <c r="DC421" s="66"/>
      <c r="DD421" s="26">
        <f t="shared" si="198"/>
        <v>0</v>
      </c>
      <c r="DE421" s="26" t="e">
        <f t="shared" si="200"/>
        <v>#N/A</v>
      </c>
      <c r="DF421" s="100">
        <v>0</v>
      </c>
      <c r="DG421" s="104">
        <f t="shared" si="201"/>
        <v>0</v>
      </c>
      <c r="DH421" s="83" t="str">
        <f t="shared" si="202"/>
        <v>0</v>
      </c>
      <c r="DI421" s="30"/>
      <c r="DJ421" s="30"/>
      <c r="DK421" s="30"/>
      <c r="DL421" s="30"/>
      <c r="DM421" s="30"/>
      <c r="DN421" s="30"/>
      <c r="DO421" s="30"/>
      <c r="DP421" s="30"/>
      <c r="DQ421" s="30"/>
      <c r="DR421" s="38">
        <f t="shared" si="203"/>
        <v>2.4999999999999973</v>
      </c>
      <c r="DS421" s="78">
        <f t="shared" si="199"/>
        <v>2.1171422415414767E-2</v>
      </c>
      <c r="DT421" s="78" t="e" cm="1">
        <f t="array" ref="DT421">_xlfn.IFS(
    FALSE, N("Check if X1 shading is ON"),
    $DT$287&lt;&gt;"x", NA(),
    FALSE, N("Check if case is 'LEFT' and x axis value less than z score"),
    AND($DE$306 = "LEFT", $DR421 &lt; IF($DI$306="", 0, $DI$306)), $DS421,
    FALSE, N("Check if case is 'RIGHT' and x axis value greater than z score"),
    AND($DE$306 = "RIGHT", $DR421 &gt; IF($DI$306="", 0, $DI$306)), $DS421,
    FALSE, N("Check if case is 'TWO' and both directions"),
    AND(
        $DE$306 = "TWO",
        OR($DR421 &lt; -ABS($DI$306), $DR421 &gt; ABS($DI$307))
    ), $DS421,
    FALSE, N("Default case: Return NA()"),
    TRUE, NA()
)</f>
        <v>#N/A</v>
      </c>
      <c r="DU421" s="78" cm="1">
        <f t="array" ref="DU421">_xlfn.IFS(
    FALSE, N("Check if X1 shading is ON"),
    $DT$287&lt;&gt;"x", NA(),
    FALSE, N("Check if case is 'LEFT' and x axis value less than z score"),
    AND($DE$307 = "LEFT", $DR421 &lt; IF($DI$307="", 0, $DI$307)), $DS421,
    FALSE, N("Check if case is 'RIGHT' and x axis value greater than z score"),
    AND($DE$307 = "RIGHT", $DR421 &gt; IF($DI$307="", 0, $DI$307)), $DS421,
    FALSE, N("Default case: Return NA()"),
    TRUE, NA()
)</f>
        <v>2.1171422415414767E-2</v>
      </c>
      <c r="DV421" s="78" t="e" cm="1">
        <f t="array" ref="DV421">_xlfn.IFS(
    FALSE, N("Check if X1 shading is ON"),
    $DV$287&lt;&gt;"x", NA(),
    FALSE, N("Check if case is 'LEFT' and x axis value less than z score"),
    AND($DE$310 = "LEFT", $DR421 &lt; IF($DI$310="", 0, $DI$310)), $DS421,
    FALSE, N("Check if case is 'RIGHT' and x axis value greater than z score"),
    AND($DE$310 = "RIGHT", $DR421 &gt; IF($DI$310="", 0, $DI$310)), $DS421,
    FALSE, N("Check if case is 'TWO' and both directions"),
    AND(
        $DE$310 = "TWO",
        OR($DR421 &lt; -ABS($DI$310), $DR421 &gt; ABS($DI$310))
    ), $DS421,
    FALSE, N("Default case: Return NA()"),
    TRUE, NA()
)</f>
        <v>#N/A</v>
      </c>
      <c r="DW421" s="30"/>
      <c r="DX421" s="66">
        <v>0.16666666666666449</v>
      </c>
      <c r="DY421" s="66">
        <v>0.30199999999999999</v>
      </c>
      <c r="DZ421" s="66">
        <f t="shared" si="184"/>
        <v>0.30199999999999999</v>
      </c>
      <c r="EA421" s="66" t="str">
        <f t="shared" si="185"/>
        <v>x̅</v>
      </c>
    </row>
    <row r="422" spans="27:131" ht="16" x14ac:dyDescent="0.2">
      <c r="AA422" s="5"/>
      <c r="AB422" s="30"/>
      <c r="AC422" s="26"/>
      <c r="AD422" s="66"/>
      <c r="AE422" s="26">
        <f t="shared" si="192"/>
        <v>2</v>
      </c>
      <c r="AF422" s="26" t="e">
        <f t="shared" si="194"/>
        <v>#N/A</v>
      </c>
      <c r="AG422" s="100">
        <v>2</v>
      </c>
      <c r="AH422" s="104">
        <f t="shared" si="195"/>
        <v>0.89648098748358285</v>
      </c>
      <c r="AI422" s="83" t="str">
        <f t="shared" si="196"/>
        <v>+0.90</v>
      </c>
      <c r="AJ422" s="30"/>
      <c r="AK422" s="30"/>
      <c r="AL422" s="30"/>
      <c r="AM422" s="30"/>
      <c r="AN422" s="30"/>
      <c r="AO422" s="30"/>
      <c r="AP422" s="30"/>
      <c r="AQ422" s="30"/>
      <c r="AR422" s="30"/>
      <c r="AS422" s="38">
        <f t="shared" si="197"/>
        <v>2.5833333333333304</v>
      </c>
      <c r="AT422" s="78">
        <f t="shared" si="193"/>
        <v>1.7698267413433284E-2</v>
      </c>
      <c r="AU422" s="78" t="e" cm="1">
        <f t="array" ref="AU422">_xlfn.IFS(
    FALSE, N("Check if X1 shading is ON"),
    $AU$286&lt;&gt;"x", NA(),
    FALSE, N("Check if case is 'LEFT' and x axis value less than z score"),
    AND($AF$305 = "LEFT", $AS422 &lt; IF($AJ$305="", 0, $AJ$305)), $AT422,
    FALSE, N("Check if case is 'RIGHT' and x axis value greater than z score"),
    AND($AF$305 = "RIGHT", $AS422 &gt; IF($AJ$305="", 0, $AJ$305)), $AT422,
    FALSE, N("Check if case is 'TWO' and both directions"),
    AND(
        $AF$305 = "TWO",
        OR($AS422 &lt; -ABS($AJ$305), $AS422 &gt; ABS($AJ$306))
    ), $AT422,
    FALSE, N("Default case: Return NA()"),
    TRUE, NA()
)</f>
        <v>#N/A</v>
      </c>
      <c r="AV422" s="78" cm="1">
        <f t="array" ref="AV422">_xlfn.IFS(
    FALSE, N("Check if X1 shading is ON"),
    $AU$286&lt;&gt;"x", NA(),
    FALSE, N("Check if case is 'LEFT' and x axis value less than z score"),
    AND($AF$306 = "LEFT", $AS422 &lt; IF($AJ$306="", 0, $AJ$306)), $AT422,
    FALSE, N("Check if case is 'RIGHT' and x axis value greater than z score"),
    AND($AF$306 = "RIGHT", $AS422 &gt; IF($AJ$306="", 0, $AJ$306)), $AT422,
    FALSE, N("Default case: Return NA()"),
    TRUE, NA()
)</f>
        <v>1.7698267413433284E-2</v>
      </c>
      <c r="AW422" s="78" t="e" cm="1">
        <f t="array" ref="AW422">_xlfn.IFS(
    FALSE, N("Check if X1 shading is ON"),
    $AW$286&lt;&gt;"x", NA(),
    FALSE, N("Check if case is 'LEFT' and x axis value less than z score"),
    AND($AF$309 = "LEFT", $AS422 &lt; IF($AJ$309="", 0, $AJ$309)), $AT422,
    FALSE, N("Check if case is 'RIGHT' and x axis value greater than z score"),
    AND($AF$309 = "RIGHT", $AS422 &gt; IF($AJ$309="", 0, $AJ$309)), $AT422,
    FALSE, N("Check if case is 'TWO' and both directions"),
    AND(
        $AF$309 = "TWO",
        OR($AS422 &lt; -ABS($AJ$309), $AS422 &gt; ABS($AJ$309))
    ), $AT422,
    FALSE, N("Default case: Return NA()"),
    TRUE, NA()
)</f>
        <v>#N/A</v>
      </c>
      <c r="AX422" s="30"/>
      <c r="AY422" s="66">
        <v>0.49999999999999789</v>
      </c>
      <c r="AZ422" s="66">
        <v>0.30199999999999999</v>
      </c>
      <c r="BA422" s="66">
        <f t="shared" si="182"/>
        <v>0.30199999999999999</v>
      </c>
      <c r="BB422" s="66" t="str">
        <f t="shared" si="183"/>
        <v>x̅</v>
      </c>
      <c r="CZ422" s="5"/>
      <c r="DA422" s="30"/>
      <c r="DB422" s="26"/>
      <c r="DC422" s="66"/>
      <c r="DD422" s="26">
        <f t="shared" si="198"/>
        <v>1</v>
      </c>
      <c r="DE422" s="26" t="e">
        <f t="shared" si="200"/>
        <v>#N/A</v>
      </c>
      <c r="DF422" s="100">
        <v>1</v>
      </c>
      <c r="DG422" s="104">
        <f t="shared" si="201"/>
        <v>0.44824049374179142</v>
      </c>
      <c r="DH422" s="83" t="str">
        <f t="shared" si="202"/>
        <v>+0.45</v>
      </c>
      <c r="DI422" s="30"/>
      <c r="DJ422" s="30"/>
      <c r="DK422" s="30"/>
      <c r="DL422" s="30"/>
      <c r="DM422" s="30"/>
      <c r="DN422" s="30"/>
      <c r="DO422" s="30"/>
      <c r="DP422" s="30"/>
      <c r="DQ422" s="30"/>
      <c r="DR422" s="38">
        <f t="shared" si="203"/>
        <v>2.5416666666666639</v>
      </c>
      <c r="DS422" s="78">
        <f t="shared" si="199"/>
        <v>1.9366142829364268E-2</v>
      </c>
      <c r="DT422" s="78" t="e" cm="1">
        <f t="array" ref="DT422">_xlfn.IFS(
    FALSE, N("Check if X1 shading is ON"),
    $DT$287&lt;&gt;"x", NA(),
    FALSE, N("Check if case is 'LEFT' and x axis value less than z score"),
    AND($DE$306 = "LEFT", $DR422 &lt; IF($DI$306="", 0, $DI$306)), $DS422,
    FALSE, N("Check if case is 'RIGHT' and x axis value greater than z score"),
    AND($DE$306 = "RIGHT", $DR422 &gt; IF($DI$306="", 0, $DI$306)), $DS422,
    FALSE, N("Check if case is 'TWO' and both directions"),
    AND(
        $DE$306 = "TWO",
        OR($DR422 &lt; -ABS($DI$306), $DR422 &gt; ABS($DI$307))
    ), $DS422,
    FALSE, N("Default case: Return NA()"),
    TRUE, NA()
)</f>
        <v>#N/A</v>
      </c>
      <c r="DU422" s="78" cm="1">
        <f t="array" ref="DU422">_xlfn.IFS(
    FALSE, N("Check if X1 shading is ON"),
    $DT$287&lt;&gt;"x", NA(),
    FALSE, N("Check if case is 'LEFT' and x axis value less than z score"),
    AND($DE$307 = "LEFT", $DR422 &lt; IF($DI$307="", 0, $DI$307)), $DS422,
    FALSE, N("Check if case is 'RIGHT' and x axis value greater than z score"),
    AND($DE$307 = "RIGHT", $DR422 &gt; IF($DI$307="", 0, $DI$307)), $DS422,
    FALSE, N("Default case: Return NA()"),
    TRUE, NA()
)</f>
        <v>1.9366142829364268E-2</v>
      </c>
      <c r="DV422" s="78" t="e" cm="1">
        <f t="array" ref="DV422">_xlfn.IFS(
    FALSE, N("Check if X1 shading is ON"),
    $DV$287&lt;&gt;"x", NA(),
    FALSE, N("Check if case is 'LEFT' and x axis value less than z score"),
    AND($DE$310 = "LEFT", $DR422 &lt; IF($DI$310="", 0, $DI$310)), $DS422,
    FALSE, N("Check if case is 'RIGHT' and x axis value greater than z score"),
    AND($DE$310 = "RIGHT", $DR422 &gt; IF($DI$310="", 0, $DI$310)), $DS422,
    FALSE, N("Check if case is 'TWO' and both directions"),
    AND(
        $DE$310 = "TWO",
        OR($DR422 &lt; -ABS($DI$310), $DR422 &gt; ABS($DI$310))
    ), $DS422,
    FALSE, N("Default case: Return NA()"),
    TRUE, NA()
)</f>
        <v>#N/A</v>
      </c>
      <c r="DW422" s="30"/>
      <c r="DX422" s="66">
        <v>0.33333333333333115</v>
      </c>
      <c r="DY422" s="66">
        <v>0.30199999999999999</v>
      </c>
      <c r="DZ422" s="66">
        <f t="shared" si="184"/>
        <v>0.30199999999999999</v>
      </c>
      <c r="EA422" s="66" t="str">
        <f t="shared" si="185"/>
        <v>x̅</v>
      </c>
    </row>
    <row r="423" spans="27:131" ht="16" x14ac:dyDescent="0.2">
      <c r="AA423" s="5"/>
      <c r="AB423" s="30"/>
      <c r="AC423" s="26"/>
      <c r="AD423" s="66"/>
      <c r="AE423" s="26">
        <f t="shared" si="192"/>
        <v>3</v>
      </c>
      <c r="AF423" s="26" t="e">
        <f t="shared" si="194"/>
        <v>#N/A</v>
      </c>
      <c r="AG423" s="100">
        <v>3</v>
      </c>
      <c r="AH423" s="104">
        <f t="shared" si="195"/>
        <v>1.3447214812253743</v>
      </c>
      <c r="AI423" s="83" t="str">
        <f t="shared" si="196"/>
        <v>+1.34</v>
      </c>
      <c r="AJ423" s="30"/>
      <c r="AK423" s="30"/>
      <c r="AL423" s="30"/>
      <c r="AM423" s="30"/>
      <c r="AN423" s="30"/>
      <c r="AO423" s="30"/>
      <c r="AP423" s="30"/>
      <c r="AQ423" s="30"/>
      <c r="AR423" s="30"/>
      <c r="AS423" s="38">
        <f t="shared" si="197"/>
        <v>2.6249999999999969</v>
      </c>
      <c r="AT423" s="78">
        <f t="shared" si="193"/>
        <v>1.6159262617869267E-2</v>
      </c>
      <c r="AU423" s="78" t="e" cm="1">
        <f t="array" ref="AU423">_xlfn.IFS(
    FALSE, N("Check if X1 shading is ON"),
    $AU$286&lt;&gt;"x", NA(),
    FALSE, N("Check if case is 'LEFT' and x axis value less than z score"),
    AND($AF$305 = "LEFT", $AS423 &lt; IF($AJ$305="", 0, $AJ$305)), $AT423,
    FALSE, N("Check if case is 'RIGHT' and x axis value greater than z score"),
    AND($AF$305 = "RIGHT", $AS423 &gt; IF($AJ$305="", 0, $AJ$305)), $AT423,
    FALSE, N("Check if case is 'TWO' and both directions"),
    AND(
        $AF$305 = "TWO",
        OR($AS423 &lt; -ABS($AJ$305), $AS423 &gt; ABS($AJ$306))
    ), $AT423,
    FALSE, N("Default case: Return NA()"),
    TRUE, NA()
)</f>
        <v>#N/A</v>
      </c>
      <c r="AV423" s="78" cm="1">
        <f t="array" ref="AV423">_xlfn.IFS(
    FALSE, N("Check if X1 shading is ON"),
    $AU$286&lt;&gt;"x", NA(),
    FALSE, N("Check if case is 'LEFT' and x axis value less than z score"),
    AND($AF$306 = "LEFT", $AS423 &lt; IF($AJ$306="", 0, $AJ$306)), $AT423,
    FALSE, N("Check if case is 'RIGHT' and x axis value greater than z score"),
    AND($AF$306 = "RIGHT", $AS423 &gt; IF($AJ$306="", 0, $AJ$306)), $AT423,
    FALSE, N("Default case: Return NA()"),
    TRUE, NA()
)</f>
        <v>1.6159262617869267E-2</v>
      </c>
      <c r="AW423" s="78" t="e" cm="1">
        <f t="array" ref="AW423">_xlfn.IFS(
    FALSE, N("Check if X1 shading is ON"),
    $AW$286&lt;&gt;"x", NA(),
    FALSE, N("Check if case is 'LEFT' and x axis value less than z score"),
    AND($AF$309 = "LEFT", $AS423 &lt; IF($AJ$309="", 0, $AJ$309)), $AT423,
    FALSE, N("Check if case is 'RIGHT' and x axis value greater than z score"),
    AND($AF$309 = "RIGHT", $AS423 &gt; IF($AJ$309="", 0, $AJ$309)), $AT423,
    FALSE, N("Check if case is 'TWO' and both directions"),
    AND(
        $AF$309 = "TWO",
        OR($AS423 &lt; -ABS($AJ$309), $AS423 &gt; ABS($AJ$309))
    ), $AT423,
    FALSE, N("Default case: Return NA()"),
    TRUE, NA()
)</f>
        <v>#N/A</v>
      </c>
      <c r="AX423" s="30"/>
      <c r="AY423" s="66">
        <v>0.66666666666666441</v>
      </c>
      <c r="AZ423" s="66">
        <v>0.30199999999999999</v>
      </c>
      <c r="BA423" s="66">
        <f t="shared" si="182"/>
        <v>0.30199999999999999</v>
      </c>
      <c r="BB423" s="66" t="str">
        <f t="shared" si="183"/>
        <v>x̅</v>
      </c>
      <c r="CZ423" s="5"/>
      <c r="DA423" s="30"/>
      <c r="DB423" s="26"/>
      <c r="DC423" s="66"/>
      <c r="DD423" s="26">
        <f t="shared" si="198"/>
        <v>2</v>
      </c>
      <c r="DE423" s="26" t="e">
        <f t="shared" si="200"/>
        <v>#N/A</v>
      </c>
      <c r="DF423" s="100">
        <v>2</v>
      </c>
      <c r="DG423" s="104">
        <f t="shared" si="201"/>
        <v>0.89648098748358285</v>
      </c>
      <c r="DH423" s="83" t="str">
        <f t="shared" si="202"/>
        <v>+0.90</v>
      </c>
      <c r="DI423" s="30"/>
      <c r="DJ423" s="30"/>
      <c r="DK423" s="30"/>
      <c r="DL423" s="30"/>
      <c r="DM423" s="30"/>
      <c r="DN423" s="30"/>
      <c r="DO423" s="30"/>
      <c r="DP423" s="30"/>
      <c r="DQ423" s="30"/>
      <c r="DR423" s="38">
        <f t="shared" si="203"/>
        <v>2.5833333333333304</v>
      </c>
      <c r="DS423" s="78">
        <f t="shared" si="199"/>
        <v>1.7698267413433284E-2</v>
      </c>
      <c r="DT423" s="78" t="e" cm="1">
        <f t="array" ref="DT423">_xlfn.IFS(
    FALSE, N("Check if X1 shading is ON"),
    $DT$287&lt;&gt;"x", NA(),
    FALSE, N("Check if case is 'LEFT' and x axis value less than z score"),
    AND($DE$306 = "LEFT", $DR423 &lt; IF($DI$306="", 0, $DI$306)), $DS423,
    FALSE, N("Check if case is 'RIGHT' and x axis value greater than z score"),
    AND($DE$306 = "RIGHT", $DR423 &gt; IF($DI$306="", 0, $DI$306)), $DS423,
    FALSE, N("Check if case is 'TWO' and both directions"),
    AND(
        $DE$306 = "TWO",
        OR($DR423 &lt; -ABS($DI$306), $DR423 &gt; ABS($DI$307))
    ), $DS423,
    FALSE, N("Default case: Return NA()"),
    TRUE, NA()
)</f>
        <v>#N/A</v>
      </c>
      <c r="DU423" s="78" cm="1">
        <f t="array" ref="DU423">_xlfn.IFS(
    FALSE, N("Check if X1 shading is ON"),
    $DT$287&lt;&gt;"x", NA(),
    FALSE, N("Check if case is 'LEFT' and x axis value less than z score"),
    AND($DE$307 = "LEFT", $DR423 &lt; IF($DI$307="", 0, $DI$307)), $DS423,
    FALSE, N("Check if case is 'RIGHT' and x axis value greater than z score"),
    AND($DE$307 = "RIGHT", $DR423 &gt; IF($DI$307="", 0, $DI$307)), $DS423,
    FALSE, N("Default case: Return NA()"),
    TRUE, NA()
)</f>
        <v>1.7698267413433284E-2</v>
      </c>
      <c r="DV423" s="78" t="e" cm="1">
        <f t="array" ref="DV423">_xlfn.IFS(
    FALSE, N("Check if X1 shading is ON"),
    $DV$287&lt;&gt;"x", NA(),
    FALSE, N("Check if case is 'LEFT' and x axis value less than z score"),
    AND($DE$310 = "LEFT", $DR423 &lt; IF($DI$310="", 0, $DI$310)), $DS423,
    FALSE, N("Check if case is 'RIGHT' and x axis value greater than z score"),
    AND($DE$310 = "RIGHT", $DR423 &gt; IF($DI$310="", 0, $DI$310)), $DS423,
    FALSE, N("Check if case is 'TWO' and both directions"),
    AND(
        $DE$310 = "TWO",
        OR($DR423 &lt; -ABS($DI$310), $DR423 &gt; ABS($DI$310))
    ), $DS423,
    FALSE, N("Default case: Return NA()"),
    TRUE, NA()
)</f>
        <v>#N/A</v>
      </c>
      <c r="DW423" s="30"/>
      <c r="DX423" s="66">
        <v>0.49999999999999789</v>
      </c>
      <c r="DY423" s="66">
        <v>0.30199999999999999</v>
      </c>
      <c r="DZ423" s="66">
        <f t="shared" si="184"/>
        <v>0.30199999999999999</v>
      </c>
      <c r="EA423" s="66" t="str">
        <f t="shared" si="185"/>
        <v>x̅</v>
      </c>
    </row>
    <row r="424" spans="27:131" ht="16" x14ac:dyDescent="0.2">
      <c r="AA424" s="5"/>
      <c r="AB424" s="30"/>
      <c r="AC424" s="26"/>
      <c r="AD424" s="66"/>
      <c r="AE424" s="66"/>
      <c r="AF424" s="26"/>
      <c r="AG424" s="26"/>
      <c r="AH424" s="26"/>
      <c r="AI424" s="30"/>
      <c r="AJ424" s="30"/>
      <c r="AK424" s="30"/>
      <c r="AL424" s="30"/>
      <c r="AM424" s="30"/>
      <c r="AN424" s="30"/>
      <c r="AO424" s="30"/>
      <c r="AP424" s="30"/>
      <c r="AQ424" s="30"/>
      <c r="AR424" s="30"/>
      <c r="AS424" s="38">
        <f t="shared" si="197"/>
        <v>2.6666666666666634</v>
      </c>
      <c r="AT424" s="78">
        <f t="shared" si="193"/>
        <v>1.4740902856289881E-2</v>
      </c>
      <c r="AU424" s="78" t="e" cm="1">
        <f t="array" ref="AU424">_xlfn.IFS(
    FALSE, N("Check if X1 shading is ON"),
    $AU$286&lt;&gt;"x", NA(),
    FALSE, N("Check if case is 'LEFT' and x axis value less than z score"),
    AND($AF$305 = "LEFT", $AS424 &lt; IF($AJ$305="", 0, $AJ$305)), $AT424,
    FALSE, N("Check if case is 'RIGHT' and x axis value greater than z score"),
    AND($AF$305 = "RIGHT", $AS424 &gt; IF($AJ$305="", 0, $AJ$305)), $AT424,
    FALSE, N("Check if case is 'TWO' and both directions"),
    AND(
        $AF$305 = "TWO",
        OR($AS424 &lt; -ABS($AJ$305), $AS424 &gt; ABS($AJ$306))
    ), $AT424,
    FALSE, N("Default case: Return NA()"),
    TRUE, NA()
)</f>
        <v>#N/A</v>
      </c>
      <c r="AV424" s="78" cm="1">
        <f t="array" ref="AV424">_xlfn.IFS(
    FALSE, N("Check if X1 shading is ON"),
    $AU$286&lt;&gt;"x", NA(),
    FALSE, N("Check if case is 'LEFT' and x axis value less than z score"),
    AND($AF$306 = "LEFT", $AS424 &lt; IF($AJ$306="", 0, $AJ$306)), $AT424,
    FALSE, N("Check if case is 'RIGHT' and x axis value greater than z score"),
    AND($AF$306 = "RIGHT", $AS424 &gt; IF($AJ$306="", 0, $AJ$306)), $AT424,
    FALSE, N("Default case: Return NA()"),
    TRUE, NA()
)</f>
        <v>1.4740902856289881E-2</v>
      </c>
      <c r="AW424" s="78" t="e" cm="1">
        <f t="array" ref="AW424">_xlfn.IFS(
    FALSE, N("Check if X1 shading is ON"),
    $AW$286&lt;&gt;"x", NA(),
    FALSE, N("Check if case is 'LEFT' and x axis value less than z score"),
    AND($AF$309 = "LEFT", $AS424 &lt; IF($AJ$309="", 0, $AJ$309)), $AT424,
    FALSE, N("Check if case is 'RIGHT' and x axis value greater than z score"),
    AND($AF$309 = "RIGHT", $AS424 &gt; IF($AJ$309="", 0, $AJ$309)), $AT424,
    FALSE, N("Check if case is 'TWO' and both directions"),
    AND(
        $AF$309 = "TWO",
        OR($AS424 &lt; -ABS($AJ$309), $AS424 &gt; ABS($AJ$309))
    ), $AT424,
    FALSE, N("Default case: Return NA()"),
    TRUE, NA()
)</f>
        <v>#N/A</v>
      </c>
      <c r="AX424" s="30"/>
      <c r="AY424" s="66">
        <v>-0.50000000000000222</v>
      </c>
      <c r="AZ424" s="66">
        <v>0.32600000000000001</v>
      </c>
      <c r="BA424" s="66">
        <f t="shared" si="182"/>
        <v>0.32600000000000001</v>
      </c>
      <c r="BB424" s="66" t="str">
        <f t="shared" si="183"/>
        <v>x̅</v>
      </c>
      <c r="CZ424" s="5"/>
      <c r="DA424" s="30"/>
      <c r="DB424" s="26"/>
      <c r="DC424" s="66"/>
      <c r="DD424" s="26">
        <f t="shared" si="198"/>
        <v>3</v>
      </c>
      <c r="DE424" s="26" t="e">
        <f t="shared" si="200"/>
        <v>#N/A</v>
      </c>
      <c r="DF424" s="100">
        <v>3</v>
      </c>
      <c r="DG424" s="104">
        <f t="shared" si="201"/>
        <v>1.3447214812253743</v>
      </c>
      <c r="DH424" s="83" t="str">
        <f t="shared" si="202"/>
        <v>+1.34</v>
      </c>
      <c r="DI424" s="30"/>
      <c r="DJ424" s="30"/>
      <c r="DK424" s="30"/>
      <c r="DL424" s="30"/>
      <c r="DM424" s="30"/>
      <c r="DN424" s="30"/>
      <c r="DO424" s="30"/>
      <c r="DP424" s="30"/>
      <c r="DQ424" s="30"/>
      <c r="DR424" s="38">
        <f t="shared" si="203"/>
        <v>2.6249999999999969</v>
      </c>
      <c r="DS424" s="78">
        <f t="shared" si="199"/>
        <v>1.6159262617869267E-2</v>
      </c>
      <c r="DT424" s="78" t="e" cm="1">
        <f t="array" ref="DT424">_xlfn.IFS(
    FALSE, N("Check if X1 shading is ON"),
    $DT$287&lt;&gt;"x", NA(),
    FALSE, N("Check if case is 'LEFT' and x axis value less than z score"),
    AND($DE$306 = "LEFT", $DR424 &lt; IF($DI$306="", 0, $DI$306)), $DS424,
    FALSE, N("Check if case is 'RIGHT' and x axis value greater than z score"),
    AND($DE$306 = "RIGHT", $DR424 &gt; IF($DI$306="", 0, $DI$306)), $DS424,
    FALSE, N("Check if case is 'TWO' and both directions"),
    AND(
        $DE$306 = "TWO",
        OR($DR424 &lt; -ABS($DI$306), $DR424 &gt; ABS($DI$307))
    ), $DS424,
    FALSE, N("Default case: Return NA()"),
    TRUE, NA()
)</f>
        <v>#N/A</v>
      </c>
      <c r="DU424" s="78" cm="1">
        <f t="array" ref="DU424">_xlfn.IFS(
    FALSE, N("Check if X1 shading is ON"),
    $DT$287&lt;&gt;"x", NA(),
    FALSE, N("Check if case is 'LEFT' and x axis value less than z score"),
    AND($DE$307 = "LEFT", $DR424 &lt; IF($DI$307="", 0, $DI$307)), $DS424,
    FALSE, N("Check if case is 'RIGHT' and x axis value greater than z score"),
    AND($DE$307 = "RIGHT", $DR424 &gt; IF($DI$307="", 0, $DI$307)), $DS424,
    FALSE, N("Default case: Return NA()"),
    TRUE, NA()
)</f>
        <v>1.6159262617869267E-2</v>
      </c>
      <c r="DV424" s="78" t="e" cm="1">
        <f t="array" ref="DV424">_xlfn.IFS(
    FALSE, N("Check if X1 shading is ON"),
    $DV$287&lt;&gt;"x", NA(),
    FALSE, N("Check if case is 'LEFT' and x axis value less than z score"),
    AND($DE$310 = "LEFT", $DR424 &lt; IF($DI$310="", 0, $DI$310)), $DS424,
    FALSE, N("Check if case is 'RIGHT' and x axis value greater than z score"),
    AND($DE$310 = "RIGHT", $DR424 &gt; IF($DI$310="", 0, $DI$310)), $DS424,
    FALSE, N("Check if case is 'TWO' and both directions"),
    AND(
        $DE$310 = "TWO",
        OR($DR424 &lt; -ABS($DI$310), $DR424 &gt; ABS($DI$310))
    ), $DS424,
    FALSE, N("Default case: Return NA()"),
    TRUE, NA()
)</f>
        <v>#N/A</v>
      </c>
      <c r="DW424" s="30"/>
      <c r="DX424" s="66">
        <v>0.66666666666666441</v>
      </c>
      <c r="DY424" s="66">
        <v>0.30199999999999999</v>
      </c>
      <c r="DZ424" s="66">
        <f t="shared" si="184"/>
        <v>0.30199999999999999</v>
      </c>
      <c r="EA424" s="66" t="str">
        <f t="shared" si="185"/>
        <v>x̅</v>
      </c>
    </row>
    <row r="425" spans="27:131" ht="16" x14ac:dyDescent="0.2">
      <c r="AA425" s="5"/>
      <c r="AB425" s="30"/>
      <c r="AC425" s="26"/>
      <c r="AD425" s="66"/>
      <c r="AE425" s="66"/>
      <c r="AF425" s="26"/>
      <c r="AG425" s="26"/>
      <c r="AH425" s="26"/>
      <c r="AI425" s="30"/>
      <c r="AJ425" s="30"/>
      <c r="AK425" s="30"/>
      <c r="AL425" s="30"/>
      <c r="AM425" s="30"/>
      <c r="AN425" s="30"/>
      <c r="AO425" s="30"/>
      <c r="AP425" s="30"/>
      <c r="AQ425" s="30"/>
      <c r="AR425" s="30"/>
      <c r="AS425" s="38">
        <f t="shared" si="197"/>
        <v>2.7083333333333299</v>
      </c>
      <c r="AT425" s="78">
        <f t="shared" si="193"/>
        <v>1.3435286711765363E-2</v>
      </c>
      <c r="AU425" s="78" t="e" cm="1">
        <f t="array" ref="AU425">_xlfn.IFS(
    FALSE, N("Check if X1 shading is ON"),
    $AU$286&lt;&gt;"x", NA(),
    FALSE, N("Check if case is 'LEFT' and x axis value less than z score"),
    AND($AF$305 = "LEFT", $AS425 &lt; IF($AJ$305="", 0, $AJ$305)), $AT425,
    FALSE, N("Check if case is 'RIGHT' and x axis value greater than z score"),
    AND($AF$305 = "RIGHT", $AS425 &gt; IF($AJ$305="", 0, $AJ$305)), $AT425,
    FALSE, N("Check if case is 'TWO' and both directions"),
    AND(
        $AF$305 = "TWO",
        OR($AS425 &lt; -ABS($AJ$305), $AS425 &gt; ABS($AJ$306))
    ), $AT425,
    FALSE, N("Default case: Return NA()"),
    TRUE, NA()
)</f>
        <v>#N/A</v>
      </c>
      <c r="AV425" s="78" cm="1">
        <f t="array" ref="AV425">_xlfn.IFS(
    FALSE, N("Check if X1 shading is ON"),
    $AU$286&lt;&gt;"x", NA(),
    FALSE, N("Check if case is 'LEFT' and x axis value less than z score"),
    AND($AF$306 = "LEFT", $AS425 &lt; IF($AJ$306="", 0, $AJ$306)), $AT425,
    FALSE, N("Check if case is 'RIGHT' and x axis value greater than z score"),
    AND($AF$306 = "RIGHT", $AS425 &gt; IF($AJ$306="", 0, $AJ$306)), $AT425,
    FALSE, N("Default case: Return NA()"),
    TRUE, NA()
)</f>
        <v>1.3435286711765363E-2</v>
      </c>
      <c r="AW425" s="78" cm="1">
        <f t="array" ref="AW425">_xlfn.IFS(
    FALSE, N("Check if X1 shading is ON"),
    $AW$286&lt;&gt;"x", NA(),
    FALSE, N("Check if case is 'LEFT' and x axis value less than z score"),
    AND($AF$309 = "LEFT", $AS425 &lt; IF($AJ$309="", 0, $AJ$309)), $AT425,
    FALSE, N("Check if case is 'RIGHT' and x axis value greater than z score"),
    AND($AF$309 = "RIGHT", $AS425 &gt; IF($AJ$309="", 0, $AJ$309)), $AT425,
    FALSE, N("Check if case is 'TWO' and both directions"),
    AND(
        $AF$309 = "TWO",
        OR($AS425 &lt; -ABS($AJ$309), $AS425 &gt; ABS($AJ$309))
    ), $AT425,
    FALSE, N("Default case: Return NA()"),
    TRUE, NA()
)</f>
        <v>1.3435286711765363E-2</v>
      </c>
      <c r="AX425" s="30"/>
      <c r="AY425" s="66">
        <v>-0.33333333333333548</v>
      </c>
      <c r="AZ425" s="66">
        <v>0.32600000000000001</v>
      </c>
      <c r="BA425" s="66">
        <f t="shared" si="182"/>
        <v>0.32600000000000001</v>
      </c>
      <c r="BB425" s="66" t="str">
        <f t="shared" si="183"/>
        <v>x̅</v>
      </c>
      <c r="CZ425" s="5"/>
      <c r="DA425" s="30"/>
      <c r="DB425" s="26"/>
      <c r="DC425" s="66"/>
      <c r="DD425" s="66"/>
      <c r="DE425" s="26"/>
      <c r="DF425" s="26"/>
      <c r="DG425" s="26"/>
      <c r="DH425" s="30"/>
      <c r="DI425" s="30"/>
      <c r="DJ425" s="30"/>
      <c r="DK425" s="30"/>
      <c r="DL425" s="30"/>
      <c r="DM425" s="30"/>
      <c r="DN425" s="30"/>
      <c r="DO425" s="30"/>
      <c r="DP425" s="30"/>
      <c r="DQ425" s="30"/>
      <c r="DR425" s="38">
        <f t="shared" si="203"/>
        <v>2.6666666666666634</v>
      </c>
      <c r="DS425" s="78">
        <f t="shared" si="199"/>
        <v>1.4740902856289881E-2</v>
      </c>
      <c r="DT425" s="78" t="e" cm="1">
        <f t="array" ref="DT425">_xlfn.IFS(
    FALSE, N("Check if X1 shading is ON"),
    $DT$287&lt;&gt;"x", NA(),
    FALSE, N("Check if case is 'LEFT' and x axis value less than z score"),
    AND($DE$306 = "LEFT", $DR425 &lt; IF($DI$306="", 0, $DI$306)), $DS425,
    FALSE, N("Check if case is 'RIGHT' and x axis value greater than z score"),
    AND($DE$306 = "RIGHT", $DR425 &gt; IF($DI$306="", 0, $DI$306)), $DS425,
    FALSE, N("Check if case is 'TWO' and both directions"),
    AND(
        $DE$306 = "TWO",
        OR($DR425 &lt; -ABS($DI$306), $DR425 &gt; ABS($DI$307))
    ), $DS425,
    FALSE, N("Default case: Return NA()"),
    TRUE, NA()
)</f>
        <v>#N/A</v>
      </c>
      <c r="DU425" s="78" cm="1">
        <f t="array" ref="DU425">_xlfn.IFS(
    FALSE, N("Check if X1 shading is ON"),
    $DT$287&lt;&gt;"x", NA(),
    FALSE, N("Check if case is 'LEFT' and x axis value less than z score"),
    AND($DE$307 = "LEFT", $DR425 &lt; IF($DI$307="", 0, $DI$307)), $DS425,
    FALSE, N("Check if case is 'RIGHT' and x axis value greater than z score"),
    AND($DE$307 = "RIGHT", $DR425 &gt; IF($DI$307="", 0, $DI$307)), $DS425,
    FALSE, N("Default case: Return NA()"),
    TRUE, NA()
)</f>
        <v>1.4740902856289881E-2</v>
      </c>
      <c r="DV425" s="78" t="e" cm="1">
        <f t="array" ref="DV425">_xlfn.IFS(
    FALSE, N("Check if X1 shading is ON"),
    $DV$287&lt;&gt;"x", NA(),
    FALSE, N("Check if case is 'LEFT' and x axis value less than z score"),
    AND($DE$310 = "LEFT", $DR425 &lt; IF($DI$310="", 0, $DI$310)), $DS425,
    FALSE, N("Check if case is 'RIGHT' and x axis value greater than z score"),
    AND($DE$310 = "RIGHT", $DR425 &gt; IF($DI$310="", 0, $DI$310)), $DS425,
    FALSE, N("Check if case is 'TWO' and both directions"),
    AND(
        $DE$310 = "TWO",
        OR($DR425 &lt; -ABS($DI$310), $DR425 &gt; ABS($DI$310))
    ), $DS425,
    FALSE, N("Default case: Return NA()"),
    TRUE, NA()
)</f>
        <v>#N/A</v>
      </c>
      <c r="DW425" s="30"/>
      <c r="DX425" s="66">
        <v>-0.50000000000000222</v>
      </c>
      <c r="DY425" s="66">
        <v>0.32600000000000001</v>
      </c>
      <c r="DZ425" s="66">
        <f t="shared" si="184"/>
        <v>0.32600000000000001</v>
      </c>
      <c r="EA425" s="66" t="str">
        <f t="shared" si="185"/>
        <v>x̅</v>
      </c>
    </row>
    <row r="426" spans="27:131" ht="16" x14ac:dyDescent="0.2">
      <c r="AA426" s="5"/>
      <c r="AB426" s="8"/>
      <c r="AC426" s="26"/>
      <c r="AD426" s="66"/>
      <c r="AE426" s="66"/>
      <c r="AF426" s="26"/>
      <c r="AG426" s="26"/>
      <c r="AH426" s="26"/>
      <c r="AI426" s="30"/>
      <c r="AJ426" s="30"/>
      <c r="AK426" s="30"/>
      <c r="AL426" s="30"/>
      <c r="AM426" s="97"/>
      <c r="AN426" s="97"/>
      <c r="AO426" s="97"/>
      <c r="AP426" s="30"/>
      <c r="AQ426" s="30"/>
      <c r="AR426" s="30"/>
      <c r="AS426" s="38">
        <f t="shared" si="197"/>
        <v>2.7499999999999964</v>
      </c>
      <c r="AT426" s="78">
        <f t="shared" si="193"/>
        <v>1.2234848777988121E-2</v>
      </c>
      <c r="AU426" s="78" t="e" cm="1">
        <f t="array" ref="AU426">_xlfn.IFS(
    FALSE, N("Check if X1 shading is ON"),
    $AU$286&lt;&gt;"x", NA(),
    FALSE, N("Check if case is 'LEFT' and x axis value less than z score"),
    AND($AF$305 = "LEFT", $AS426 &lt; IF($AJ$305="", 0, $AJ$305)), $AT426,
    FALSE, N("Check if case is 'RIGHT' and x axis value greater than z score"),
    AND($AF$305 = "RIGHT", $AS426 &gt; IF($AJ$305="", 0, $AJ$305)), $AT426,
    FALSE, N("Check if case is 'TWO' and both directions"),
    AND(
        $AF$305 = "TWO",
        OR($AS426 &lt; -ABS($AJ$305), $AS426 &gt; ABS($AJ$306))
    ), $AT426,
    FALSE, N("Default case: Return NA()"),
    TRUE, NA()
)</f>
        <v>#N/A</v>
      </c>
      <c r="AV426" s="78" cm="1">
        <f t="array" ref="AV426">_xlfn.IFS(
    FALSE, N("Check if X1 shading is ON"),
    $AU$286&lt;&gt;"x", NA(),
    FALSE, N("Check if case is 'LEFT' and x axis value less than z score"),
    AND($AF$306 = "LEFT", $AS426 &lt; IF($AJ$306="", 0, $AJ$306)), $AT426,
    FALSE, N("Check if case is 'RIGHT' and x axis value greater than z score"),
    AND($AF$306 = "RIGHT", $AS426 &gt; IF($AJ$306="", 0, $AJ$306)), $AT426,
    FALSE, N("Default case: Return NA()"),
    TRUE, NA()
)</f>
        <v>1.2234848777988121E-2</v>
      </c>
      <c r="AW426" s="78" cm="1">
        <f t="array" ref="AW426">_xlfn.IFS(
    FALSE, N("Check if X1 shading is ON"),
    $AW$286&lt;&gt;"x", NA(),
    FALSE, N("Check if case is 'LEFT' and x axis value less than z score"),
    AND($AF$309 = "LEFT", $AS426 &lt; IF($AJ$309="", 0, $AJ$309)), $AT426,
    FALSE, N("Check if case is 'RIGHT' and x axis value greater than z score"),
    AND($AF$309 = "RIGHT", $AS426 &gt; IF($AJ$309="", 0, $AJ$309)), $AT426,
    FALSE, N("Check if case is 'TWO' and both directions"),
    AND(
        $AF$309 = "TWO",
        OR($AS426 &lt; -ABS($AJ$309), $AS426 &gt; ABS($AJ$309))
    ), $AT426,
    FALSE, N("Default case: Return NA()"),
    TRUE, NA()
)</f>
        <v>1.2234848777988121E-2</v>
      </c>
      <c r="AX426" s="30"/>
      <c r="AY426" s="66">
        <v>-0.16666666666666879</v>
      </c>
      <c r="AZ426" s="66">
        <v>0.32600000000000001</v>
      </c>
      <c r="BA426" s="66">
        <f t="shared" si="182"/>
        <v>0.32600000000000001</v>
      </c>
      <c r="BB426" s="66" t="str">
        <f t="shared" si="183"/>
        <v>x̅</v>
      </c>
      <c r="CZ426" s="5"/>
      <c r="DA426" s="30"/>
      <c r="DB426" s="26"/>
      <c r="DC426" s="66"/>
      <c r="DD426" s="66"/>
      <c r="DE426" s="26"/>
      <c r="DF426" s="26"/>
      <c r="DG426" s="26"/>
      <c r="DH426" s="30"/>
      <c r="DI426" s="30"/>
      <c r="DJ426" s="30"/>
      <c r="DK426" s="30"/>
      <c r="DL426" s="30"/>
      <c r="DM426" s="30"/>
      <c r="DN426" s="30"/>
      <c r="DO426" s="30"/>
      <c r="DP426" s="30"/>
      <c r="DQ426" s="30"/>
      <c r="DR426" s="38">
        <f t="shared" si="203"/>
        <v>2.7083333333333299</v>
      </c>
      <c r="DS426" s="78">
        <f t="shared" si="199"/>
        <v>1.3435286711765363E-2</v>
      </c>
      <c r="DT426" s="78" t="e" cm="1">
        <f t="array" ref="DT426">_xlfn.IFS(
    FALSE, N("Check if X1 shading is ON"),
    $DT$287&lt;&gt;"x", NA(),
    FALSE, N("Check if case is 'LEFT' and x axis value less than z score"),
    AND($DE$306 = "LEFT", $DR426 &lt; IF($DI$306="", 0, $DI$306)), $DS426,
    FALSE, N("Check if case is 'RIGHT' and x axis value greater than z score"),
    AND($DE$306 = "RIGHT", $DR426 &gt; IF($DI$306="", 0, $DI$306)), $DS426,
    FALSE, N("Check if case is 'TWO' and both directions"),
    AND(
        $DE$306 = "TWO",
        OR($DR426 &lt; -ABS($DI$306), $DR426 &gt; ABS($DI$307))
    ), $DS426,
    FALSE, N("Default case: Return NA()"),
    TRUE, NA()
)</f>
        <v>#N/A</v>
      </c>
      <c r="DU426" s="78" cm="1">
        <f t="array" ref="DU426">_xlfn.IFS(
    FALSE, N("Check if X1 shading is ON"),
    $DT$287&lt;&gt;"x", NA(),
    FALSE, N("Check if case is 'LEFT' and x axis value less than z score"),
    AND($DE$307 = "LEFT", $DR426 &lt; IF($DI$307="", 0, $DI$307)), $DS426,
    FALSE, N("Check if case is 'RIGHT' and x axis value greater than z score"),
    AND($DE$307 = "RIGHT", $DR426 &gt; IF($DI$307="", 0, $DI$307)), $DS426,
    FALSE, N("Default case: Return NA()"),
    TRUE, NA()
)</f>
        <v>1.3435286711765363E-2</v>
      </c>
      <c r="DV426" s="78" cm="1">
        <f t="array" ref="DV426">_xlfn.IFS(
    FALSE, N("Check if X1 shading is ON"),
    $DV$287&lt;&gt;"x", NA(),
    FALSE, N("Check if case is 'LEFT' and x axis value less than z score"),
    AND($DE$310 = "LEFT", $DR426 &lt; IF($DI$310="", 0, $DI$310)), $DS426,
    FALSE, N("Check if case is 'RIGHT' and x axis value greater than z score"),
    AND($DE$310 = "RIGHT", $DR426 &gt; IF($DI$310="", 0, $DI$310)), $DS426,
    FALSE, N("Check if case is 'TWO' and both directions"),
    AND(
        $DE$310 = "TWO",
        OR($DR426 &lt; -ABS($DI$310), $DR426 &gt; ABS($DI$310))
    ), $DS426,
    FALSE, N("Default case: Return NA()"),
    TRUE, NA()
)</f>
        <v>1.3435286711765363E-2</v>
      </c>
      <c r="DW426" s="30"/>
      <c r="DX426" s="66">
        <v>-0.33333333333333548</v>
      </c>
      <c r="DY426" s="66">
        <v>0.32600000000000001</v>
      </c>
      <c r="DZ426" s="66">
        <f t="shared" si="184"/>
        <v>0.32600000000000001</v>
      </c>
      <c r="EA426" s="66" t="str">
        <f t="shared" si="185"/>
        <v>x̅</v>
      </c>
    </row>
    <row r="427" spans="27:131" ht="16" x14ac:dyDescent="0.2">
      <c r="AA427" s="5"/>
      <c r="AB427" s="97"/>
      <c r="AC427" s="97"/>
      <c r="AD427" s="97"/>
      <c r="AE427" s="97"/>
      <c r="AF427" s="97"/>
      <c r="AG427" s="97"/>
      <c r="AH427" s="97"/>
      <c r="AI427" s="97"/>
      <c r="AJ427" s="97"/>
      <c r="AK427" s="97"/>
      <c r="AL427" s="97"/>
      <c r="AM427" s="97"/>
      <c r="AN427" s="97"/>
      <c r="AO427" s="97"/>
      <c r="AP427" s="30"/>
      <c r="AQ427" s="30"/>
      <c r="AR427" s="30"/>
      <c r="AS427" s="38">
        <f t="shared" si="197"/>
        <v>2.791666666666663</v>
      </c>
      <c r="AT427" s="78">
        <f t="shared" si="193"/>
        <v>1.1132367549497434E-2</v>
      </c>
      <c r="AU427" s="78" t="e" cm="1">
        <f t="array" ref="AU427">_xlfn.IFS(
    FALSE, N("Check if X1 shading is ON"),
    $AU$286&lt;&gt;"x", NA(),
    FALSE, N("Check if case is 'LEFT' and x axis value less than z score"),
    AND($AF$305 = "LEFT", $AS427 &lt; IF($AJ$305="", 0, $AJ$305)), $AT427,
    FALSE, N("Check if case is 'RIGHT' and x axis value greater than z score"),
    AND($AF$305 = "RIGHT", $AS427 &gt; IF($AJ$305="", 0, $AJ$305)), $AT427,
    FALSE, N("Check if case is 'TWO' and both directions"),
    AND(
        $AF$305 = "TWO",
        OR($AS427 &lt; -ABS($AJ$305), $AS427 &gt; ABS($AJ$306))
    ), $AT427,
    FALSE, N("Default case: Return NA()"),
    TRUE, NA()
)</f>
        <v>#N/A</v>
      </c>
      <c r="AV427" s="78" cm="1">
        <f t="array" ref="AV427">_xlfn.IFS(
    FALSE, N("Check if X1 shading is ON"),
    $AU$286&lt;&gt;"x", NA(),
    FALSE, N("Check if case is 'LEFT' and x axis value less than z score"),
    AND($AF$306 = "LEFT", $AS427 &lt; IF($AJ$306="", 0, $AJ$306)), $AT427,
    FALSE, N("Check if case is 'RIGHT' and x axis value greater than z score"),
    AND($AF$306 = "RIGHT", $AS427 &gt; IF($AJ$306="", 0, $AJ$306)), $AT427,
    FALSE, N("Default case: Return NA()"),
    TRUE, NA()
)</f>
        <v>1.1132367549497434E-2</v>
      </c>
      <c r="AW427" s="78" cm="1">
        <f t="array" ref="AW427">_xlfn.IFS(
    FALSE, N("Check if X1 shading is ON"),
    $AW$286&lt;&gt;"x", NA(),
    FALSE, N("Check if case is 'LEFT' and x axis value less than z score"),
    AND($AF$309 = "LEFT", $AS427 &lt; IF($AJ$309="", 0, $AJ$309)), $AT427,
    FALSE, N("Check if case is 'RIGHT' and x axis value greater than z score"),
    AND($AF$309 = "RIGHT", $AS427 &gt; IF($AJ$309="", 0, $AJ$309)), $AT427,
    FALSE, N("Check if case is 'TWO' and both directions"),
    AND(
        $AF$309 = "TWO",
        OR($AS427 &lt; -ABS($AJ$309), $AS427 &gt; ABS($AJ$309))
    ), $AT427,
    FALSE, N("Default case: Return NA()"),
    TRUE, NA()
)</f>
        <v>1.1132367549497434E-2</v>
      </c>
      <c r="AX427" s="30"/>
      <c r="AY427" s="66">
        <v>0.16666666666666449</v>
      </c>
      <c r="AZ427" s="66">
        <v>0.32600000000000001</v>
      </c>
      <c r="BA427" s="66">
        <f t="shared" si="182"/>
        <v>0.32600000000000001</v>
      </c>
      <c r="BB427" s="66" t="str">
        <f t="shared" si="183"/>
        <v>x̅</v>
      </c>
      <c r="CZ427" s="5"/>
      <c r="DA427" s="8"/>
      <c r="DB427" s="26"/>
      <c r="DC427" s="66"/>
      <c r="DD427" s="66"/>
      <c r="DE427" s="26"/>
      <c r="DF427" s="26"/>
      <c r="DG427" s="26"/>
      <c r="DH427" s="30"/>
      <c r="DI427" s="30"/>
      <c r="DJ427" s="30"/>
      <c r="DK427" s="30"/>
      <c r="DL427" s="97"/>
      <c r="DM427" s="97"/>
      <c r="DN427" s="97"/>
      <c r="DO427" s="30"/>
      <c r="DP427" s="30"/>
      <c r="DQ427" s="30"/>
      <c r="DR427" s="38">
        <f t="shared" si="203"/>
        <v>2.7499999999999964</v>
      </c>
      <c r="DS427" s="78">
        <f t="shared" si="199"/>
        <v>1.2234848777988121E-2</v>
      </c>
      <c r="DT427" s="78" t="e" cm="1">
        <f t="array" ref="DT427">_xlfn.IFS(
    FALSE, N("Check if X1 shading is ON"),
    $DT$287&lt;&gt;"x", NA(),
    FALSE, N("Check if case is 'LEFT' and x axis value less than z score"),
    AND($DE$306 = "LEFT", $DR427 &lt; IF($DI$306="", 0, $DI$306)), $DS427,
    FALSE, N("Check if case is 'RIGHT' and x axis value greater than z score"),
    AND($DE$306 = "RIGHT", $DR427 &gt; IF($DI$306="", 0, $DI$306)), $DS427,
    FALSE, N("Check if case is 'TWO' and both directions"),
    AND(
        $DE$306 = "TWO",
        OR($DR427 &lt; -ABS($DI$306), $DR427 &gt; ABS($DI$307))
    ), $DS427,
    FALSE, N("Default case: Return NA()"),
    TRUE, NA()
)</f>
        <v>#N/A</v>
      </c>
      <c r="DU427" s="78" cm="1">
        <f t="array" ref="DU427">_xlfn.IFS(
    FALSE, N("Check if X1 shading is ON"),
    $DT$287&lt;&gt;"x", NA(),
    FALSE, N("Check if case is 'LEFT' and x axis value less than z score"),
    AND($DE$307 = "LEFT", $DR427 &lt; IF($DI$307="", 0, $DI$307)), $DS427,
    FALSE, N("Check if case is 'RIGHT' and x axis value greater than z score"),
    AND($DE$307 = "RIGHT", $DR427 &gt; IF($DI$307="", 0, $DI$307)), $DS427,
    FALSE, N("Default case: Return NA()"),
    TRUE, NA()
)</f>
        <v>1.2234848777988121E-2</v>
      </c>
      <c r="DV427" s="78" cm="1">
        <f t="array" ref="DV427">_xlfn.IFS(
    FALSE, N("Check if X1 shading is ON"),
    $DV$287&lt;&gt;"x", NA(),
    FALSE, N("Check if case is 'LEFT' and x axis value less than z score"),
    AND($DE$310 = "LEFT", $DR427 &lt; IF($DI$310="", 0, $DI$310)), $DS427,
    FALSE, N("Check if case is 'RIGHT' and x axis value greater than z score"),
    AND($DE$310 = "RIGHT", $DR427 &gt; IF($DI$310="", 0, $DI$310)), $DS427,
    FALSE, N("Check if case is 'TWO' and both directions"),
    AND(
        $DE$310 = "TWO",
        OR($DR427 &lt; -ABS($DI$310), $DR427 &gt; ABS($DI$310))
    ), $DS427,
    FALSE, N("Default case: Return NA()"),
    TRUE, NA()
)</f>
        <v>1.2234848777988121E-2</v>
      </c>
      <c r="DW427" s="30"/>
      <c r="DX427" s="66">
        <v>-0.16666666666666879</v>
      </c>
      <c r="DY427" s="66">
        <v>0.32600000000000001</v>
      </c>
      <c r="DZ427" s="66">
        <f t="shared" si="184"/>
        <v>0.32600000000000001</v>
      </c>
      <c r="EA427" s="66" t="str">
        <f t="shared" si="185"/>
        <v>x̅</v>
      </c>
    </row>
    <row r="428" spans="27:131" ht="16" x14ac:dyDescent="0.2">
      <c r="AA428" s="5"/>
      <c r="AB428" s="97"/>
      <c r="AC428" s="97"/>
      <c r="AD428" s="97"/>
      <c r="AE428" s="97"/>
      <c r="AF428" s="97"/>
      <c r="AG428" s="97"/>
      <c r="AH428" s="97"/>
      <c r="AI428" s="97"/>
      <c r="AJ428" s="97"/>
      <c r="AK428" s="97"/>
      <c r="AL428" s="97"/>
      <c r="AM428" s="97"/>
      <c r="AN428" s="97"/>
      <c r="AO428" s="97"/>
      <c r="AP428" s="30"/>
      <c r="AQ428" s="30"/>
      <c r="AR428" s="30"/>
      <c r="AS428" s="38">
        <f t="shared" si="197"/>
        <v>2.8333333333333295</v>
      </c>
      <c r="AT428" s="78">
        <f t="shared" si="193"/>
        <v>1.012096976725356E-2</v>
      </c>
      <c r="AU428" s="78" t="e" cm="1">
        <f t="array" ref="AU428">_xlfn.IFS(
    FALSE, N("Check if X1 shading is ON"),
    $AU$286&lt;&gt;"x", NA(),
    FALSE, N("Check if case is 'LEFT' and x axis value less than z score"),
    AND($AF$305 = "LEFT", $AS428 &lt; IF($AJ$305="", 0, $AJ$305)), $AT428,
    FALSE, N("Check if case is 'RIGHT' and x axis value greater than z score"),
    AND($AF$305 = "RIGHT", $AS428 &gt; IF($AJ$305="", 0, $AJ$305)), $AT428,
    FALSE, N("Check if case is 'TWO' and both directions"),
    AND(
        $AF$305 = "TWO",
        OR($AS428 &lt; -ABS($AJ$305), $AS428 &gt; ABS($AJ$306))
    ), $AT428,
    FALSE, N("Default case: Return NA()"),
    TRUE, NA()
)</f>
        <v>#N/A</v>
      </c>
      <c r="AV428" s="78" cm="1">
        <f t="array" ref="AV428">_xlfn.IFS(
    FALSE, N("Check if X1 shading is ON"),
    $AU$286&lt;&gt;"x", NA(),
    FALSE, N("Check if case is 'LEFT' and x axis value less than z score"),
    AND($AF$306 = "LEFT", $AS428 &lt; IF($AJ$306="", 0, $AJ$306)), $AT428,
    FALSE, N("Check if case is 'RIGHT' and x axis value greater than z score"),
    AND($AF$306 = "RIGHT", $AS428 &gt; IF($AJ$306="", 0, $AJ$306)), $AT428,
    FALSE, N("Default case: Return NA()"),
    TRUE, NA()
)</f>
        <v>1.012096976725356E-2</v>
      </c>
      <c r="AW428" s="78" cm="1">
        <f t="array" ref="AW428">_xlfn.IFS(
    FALSE, N("Check if X1 shading is ON"),
    $AW$286&lt;&gt;"x", NA(),
    FALSE, N("Check if case is 'LEFT' and x axis value less than z score"),
    AND($AF$309 = "LEFT", $AS428 &lt; IF($AJ$309="", 0, $AJ$309)), $AT428,
    FALSE, N("Check if case is 'RIGHT' and x axis value greater than z score"),
    AND($AF$309 = "RIGHT", $AS428 &gt; IF($AJ$309="", 0, $AJ$309)), $AT428,
    FALSE, N("Check if case is 'TWO' and both directions"),
    AND(
        $AF$309 = "TWO",
        OR($AS428 &lt; -ABS($AJ$309), $AS428 &gt; ABS($AJ$309))
    ), $AT428,
    FALSE, N("Default case: Return NA()"),
    TRUE, NA()
)</f>
        <v>1.012096976725356E-2</v>
      </c>
      <c r="AX428" s="30"/>
      <c r="AY428" s="66">
        <v>0.33333333333333115</v>
      </c>
      <c r="AZ428" s="66">
        <v>0.32600000000000001</v>
      </c>
      <c r="BA428" s="66">
        <f t="shared" si="182"/>
        <v>0.32600000000000001</v>
      </c>
      <c r="BB428" s="66" t="str">
        <f t="shared" si="183"/>
        <v>x̅</v>
      </c>
      <c r="CZ428" s="5"/>
      <c r="DA428" s="97"/>
      <c r="DB428" s="97"/>
      <c r="DC428" s="97"/>
      <c r="DD428" s="97"/>
      <c r="DE428" s="97"/>
      <c r="DF428" s="97"/>
      <c r="DG428" s="97"/>
      <c r="DH428" s="97"/>
      <c r="DI428" s="97"/>
      <c r="DJ428" s="97"/>
      <c r="DK428" s="97"/>
      <c r="DL428" s="97"/>
      <c r="DM428" s="97"/>
      <c r="DN428" s="97"/>
      <c r="DO428" s="30"/>
      <c r="DP428" s="30"/>
      <c r="DQ428" s="30"/>
      <c r="DR428" s="38">
        <f t="shared" si="203"/>
        <v>2.791666666666663</v>
      </c>
      <c r="DS428" s="78">
        <f t="shared" si="199"/>
        <v>1.1132367549497434E-2</v>
      </c>
      <c r="DT428" s="78" t="e" cm="1">
        <f t="array" ref="DT428">_xlfn.IFS(
    FALSE, N("Check if X1 shading is ON"),
    $DT$287&lt;&gt;"x", NA(),
    FALSE, N("Check if case is 'LEFT' and x axis value less than z score"),
    AND($DE$306 = "LEFT", $DR428 &lt; IF($DI$306="", 0, $DI$306)), $DS428,
    FALSE, N("Check if case is 'RIGHT' and x axis value greater than z score"),
    AND($DE$306 = "RIGHT", $DR428 &gt; IF($DI$306="", 0, $DI$306)), $DS428,
    FALSE, N("Check if case is 'TWO' and both directions"),
    AND(
        $DE$306 = "TWO",
        OR($DR428 &lt; -ABS($DI$306), $DR428 &gt; ABS($DI$307))
    ), $DS428,
    FALSE, N("Default case: Return NA()"),
    TRUE, NA()
)</f>
        <v>#N/A</v>
      </c>
      <c r="DU428" s="78" cm="1">
        <f t="array" ref="DU428">_xlfn.IFS(
    FALSE, N("Check if X1 shading is ON"),
    $DT$287&lt;&gt;"x", NA(),
    FALSE, N("Check if case is 'LEFT' and x axis value less than z score"),
    AND($DE$307 = "LEFT", $DR428 &lt; IF($DI$307="", 0, $DI$307)), $DS428,
    FALSE, N("Check if case is 'RIGHT' and x axis value greater than z score"),
    AND($DE$307 = "RIGHT", $DR428 &gt; IF($DI$307="", 0, $DI$307)), $DS428,
    FALSE, N("Default case: Return NA()"),
    TRUE, NA()
)</f>
        <v>1.1132367549497434E-2</v>
      </c>
      <c r="DV428" s="78" cm="1">
        <f t="array" ref="DV428">_xlfn.IFS(
    FALSE, N("Check if X1 shading is ON"),
    $DV$287&lt;&gt;"x", NA(),
    FALSE, N("Check if case is 'LEFT' and x axis value less than z score"),
    AND($DE$310 = "LEFT", $DR428 &lt; IF($DI$310="", 0, $DI$310)), $DS428,
    FALSE, N("Check if case is 'RIGHT' and x axis value greater than z score"),
    AND($DE$310 = "RIGHT", $DR428 &gt; IF($DI$310="", 0, $DI$310)), $DS428,
    FALSE, N("Check if case is 'TWO' and both directions"),
    AND(
        $DE$310 = "TWO",
        OR($DR428 &lt; -ABS($DI$310), $DR428 &gt; ABS($DI$310))
    ), $DS428,
    FALSE, N("Default case: Return NA()"),
    TRUE, NA()
)</f>
        <v>1.1132367549497434E-2</v>
      </c>
      <c r="DW428" s="30"/>
      <c r="DX428" s="66">
        <v>0.16666666666666449</v>
      </c>
      <c r="DY428" s="66">
        <v>0.32600000000000001</v>
      </c>
      <c r="DZ428" s="66">
        <f t="shared" si="184"/>
        <v>0.32600000000000001</v>
      </c>
      <c r="EA428" s="66" t="str">
        <f t="shared" si="185"/>
        <v>x̅</v>
      </c>
    </row>
    <row r="429" spans="27:131" ht="16" x14ac:dyDescent="0.2">
      <c r="AA429" s="5"/>
      <c r="AB429" s="97"/>
      <c r="AC429" s="97"/>
      <c r="AD429" s="97"/>
      <c r="AE429" s="97"/>
      <c r="AF429" s="97"/>
      <c r="AG429" s="97"/>
      <c r="AH429" s="97"/>
      <c r="AI429" s="97"/>
      <c r="AJ429" s="97"/>
      <c r="AK429" s="97"/>
      <c r="AL429" s="97"/>
      <c r="AM429" s="97"/>
      <c r="AN429" s="97"/>
      <c r="AO429" s="97"/>
      <c r="AP429" s="30"/>
      <c r="AQ429" s="30"/>
      <c r="AR429" s="30"/>
      <c r="AS429" s="38">
        <f t="shared" si="197"/>
        <v>2.874999999999996</v>
      </c>
      <c r="AT429" s="78">
        <f t="shared" si="193"/>
        <v>9.1941316138365869E-3</v>
      </c>
      <c r="AU429" s="78" t="e" cm="1">
        <f t="array" ref="AU429">_xlfn.IFS(
    FALSE, N("Check if X1 shading is ON"),
    $AU$286&lt;&gt;"x", NA(),
    FALSE, N("Check if case is 'LEFT' and x axis value less than z score"),
    AND($AF$305 = "LEFT", $AS429 &lt; IF($AJ$305="", 0, $AJ$305)), $AT429,
    FALSE, N("Check if case is 'RIGHT' and x axis value greater than z score"),
    AND($AF$305 = "RIGHT", $AS429 &gt; IF($AJ$305="", 0, $AJ$305)), $AT429,
    FALSE, N("Check if case is 'TWO' and both directions"),
    AND(
        $AF$305 = "TWO",
        OR($AS429 &lt; -ABS($AJ$305), $AS429 &gt; ABS($AJ$306))
    ), $AT429,
    FALSE, N("Default case: Return NA()"),
    TRUE, NA()
)</f>
        <v>#N/A</v>
      </c>
      <c r="AV429" s="78" cm="1">
        <f t="array" ref="AV429">_xlfn.IFS(
    FALSE, N("Check if X1 shading is ON"),
    $AU$286&lt;&gt;"x", NA(),
    FALSE, N("Check if case is 'LEFT' and x axis value less than z score"),
    AND($AF$306 = "LEFT", $AS429 &lt; IF($AJ$306="", 0, $AJ$306)), $AT429,
    FALSE, N("Check if case is 'RIGHT' and x axis value greater than z score"),
    AND($AF$306 = "RIGHT", $AS429 &gt; IF($AJ$306="", 0, $AJ$306)), $AT429,
    FALSE, N("Default case: Return NA()"),
    TRUE, NA()
)</f>
        <v>9.1941316138365869E-3</v>
      </c>
      <c r="AW429" s="78" cm="1">
        <f t="array" ref="AW429">_xlfn.IFS(
    FALSE, N("Check if X1 shading is ON"),
    $AW$286&lt;&gt;"x", NA(),
    FALSE, N("Check if case is 'LEFT' and x axis value less than z score"),
    AND($AF$309 = "LEFT", $AS429 &lt; IF($AJ$309="", 0, $AJ$309)), $AT429,
    FALSE, N("Check if case is 'RIGHT' and x axis value greater than z score"),
    AND($AF$309 = "RIGHT", $AS429 &gt; IF($AJ$309="", 0, $AJ$309)), $AT429,
    FALSE, N("Check if case is 'TWO' and both directions"),
    AND(
        $AF$309 = "TWO",
        OR($AS429 &lt; -ABS($AJ$309), $AS429 &gt; ABS($AJ$309))
    ), $AT429,
    FALSE, N("Default case: Return NA()"),
    TRUE, NA()
)</f>
        <v>9.1941316138365869E-3</v>
      </c>
      <c r="AX429" s="30"/>
      <c r="AY429" s="66">
        <v>0.49999999999999789</v>
      </c>
      <c r="AZ429" s="66">
        <v>0.32600000000000001</v>
      </c>
      <c r="BA429" s="66">
        <f t="shared" si="182"/>
        <v>0.32600000000000001</v>
      </c>
      <c r="BB429" s="66" t="str">
        <f t="shared" si="183"/>
        <v>x̅</v>
      </c>
      <c r="CZ429" s="5"/>
      <c r="DA429" s="97"/>
      <c r="DB429" s="97"/>
      <c r="DC429" s="97"/>
      <c r="DD429" s="97"/>
      <c r="DE429" s="97"/>
      <c r="DF429" s="97"/>
      <c r="DG429" s="97"/>
      <c r="DH429" s="97"/>
      <c r="DI429" s="97"/>
      <c r="DJ429" s="97"/>
      <c r="DK429" s="97"/>
      <c r="DL429" s="97"/>
      <c r="DM429" s="97"/>
      <c r="DN429" s="97"/>
      <c r="DO429" s="30"/>
      <c r="DP429" s="30"/>
      <c r="DQ429" s="30"/>
      <c r="DR429" s="38">
        <f t="shared" si="203"/>
        <v>2.8333333333333295</v>
      </c>
      <c r="DS429" s="78">
        <f t="shared" si="199"/>
        <v>1.012096976725356E-2</v>
      </c>
      <c r="DT429" s="78" t="e" cm="1">
        <f t="array" ref="DT429">_xlfn.IFS(
    FALSE, N("Check if X1 shading is ON"),
    $DT$287&lt;&gt;"x", NA(),
    FALSE, N("Check if case is 'LEFT' and x axis value less than z score"),
    AND($DE$306 = "LEFT", $DR429 &lt; IF($DI$306="", 0, $DI$306)), $DS429,
    FALSE, N("Check if case is 'RIGHT' and x axis value greater than z score"),
    AND($DE$306 = "RIGHT", $DR429 &gt; IF($DI$306="", 0, $DI$306)), $DS429,
    FALSE, N("Check if case is 'TWO' and both directions"),
    AND(
        $DE$306 = "TWO",
        OR($DR429 &lt; -ABS($DI$306), $DR429 &gt; ABS($DI$307))
    ), $DS429,
    FALSE, N("Default case: Return NA()"),
    TRUE, NA()
)</f>
        <v>#N/A</v>
      </c>
      <c r="DU429" s="78" cm="1">
        <f t="array" ref="DU429">_xlfn.IFS(
    FALSE, N("Check if X1 shading is ON"),
    $DT$287&lt;&gt;"x", NA(),
    FALSE, N("Check if case is 'LEFT' and x axis value less than z score"),
    AND($DE$307 = "LEFT", $DR429 &lt; IF($DI$307="", 0, $DI$307)), $DS429,
    FALSE, N("Check if case is 'RIGHT' and x axis value greater than z score"),
    AND($DE$307 = "RIGHT", $DR429 &gt; IF($DI$307="", 0, $DI$307)), $DS429,
    FALSE, N("Default case: Return NA()"),
    TRUE, NA()
)</f>
        <v>1.012096976725356E-2</v>
      </c>
      <c r="DV429" s="78" cm="1">
        <f t="array" ref="DV429">_xlfn.IFS(
    FALSE, N("Check if X1 shading is ON"),
    $DV$287&lt;&gt;"x", NA(),
    FALSE, N("Check if case is 'LEFT' and x axis value less than z score"),
    AND($DE$310 = "LEFT", $DR429 &lt; IF($DI$310="", 0, $DI$310)), $DS429,
    FALSE, N("Check if case is 'RIGHT' and x axis value greater than z score"),
    AND($DE$310 = "RIGHT", $DR429 &gt; IF($DI$310="", 0, $DI$310)), $DS429,
    FALSE, N("Check if case is 'TWO' and both directions"),
    AND(
        $DE$310 = "TWO",
        OR($DR429 &lt; -ABS($DI$310), $DR429 &gt; ABS($DI$310))
    ), $DS429,
    FALSE, N("Default case: Return NA()"),
    TRUE, NA()
)</f>
        <v>1.012096976725356E-2</v>
      </c>
      <c r="DW429" s="30"/>
      <c r="DX429" s="66">
        <v>0.33333333333333115</v>
      </c>
      <c r="DY429" s="66">
        <v>0.32600000000000001</v>
      </c>
      <c r="DZ429" s="66">
        <f t="shared" si="184"/>
        <v>0.32600000000000001</v>
      </c>
      <c r="EA429" s="66" t="str">
        <f t="shared" si="185"/>
        <v>x̅</v>
      </c>
    </row>
    <row r="430" spans="27:131" ht="16" x14ac:dyDescent="0.2">
      <c r="AA430" s="5"/>
      <c r="AB430" s="97"/>
      <c r="AC430" s="97"/>
      <c r="AD430" s="97"/>
      <c r="AE430" s="97"/>
      <c r="AF430" s="97"/>
      <c r="AG430" s="97"/>
      <c r="AH430" s="97"/>
      <c r="AI430" s="97"/>
      <c r="AJ430" s="97"/>
      <c r="AK430" s="97"/>
      <c r="AL430" s="97"/>
      <c r="AM430" s="97"/>
      <c r="AN430" s="97"/>
      <c r="AO430" s="97"/>
      <c r="AP430" s="30"/>
      <c r="AQ430" s="30"/>
      <c r="AR430" s="30"/>
      <c r="AS430" s="38">
        <f t="shared" si="197"/>
        <v>2.9166666666666625</v>
      </c>
      <c r="AT430" s="78">
        <f t="shared" si="193"/>
        <v>8.3456771369636047E-3</v>
      </c>
      <c r="AU430" s="78" t="e" cm="1">
        <f t="array" ref="AU430">_xlfn.IFS(
    FALSE, N("Check if X1 shading is ON"),
    $AU$286&lt;&gt;"x", NA(),
    FALSE, N("Check if case is 'LEFT' and x axis value less than z score"),
    AND($AF$305 = "LEFT", $AS430 &lt; IF($AJ$305="", 0, $AJ$305)), $AT430,
    FALSE, N("Check if case is 'RIGHT' and x axis value greater than z score"),
    AND($AF$305 = "RIGHT", $AS430 &gt; IF($AJ$305="", 0, $AJ$305)), $AT430,
    FALSE, N("Check if case is 'TWO' and both directions"),
    AND(
        $AF$305 = "TWO",
        OR($AS430 &lt; -ABS($AJ$305), $AS430 &gt; ABS($AJ$306))
    ), $AT430,
    FALSE, N("Default case: Return NA()"),
    TRUE, NA()
)</f>
        <v>#N/A</v>
      </c>
      <c r="AV430" s="78" cm="1">
        <f t="array" ref="AV430">_xlfn.IFS(
    FALSE, N("Check if X1 shading is ON"),
    $AU$286&lt;&gt;"x", NA(),
    FALSE, N("Check if case is 'LEFT' and x axis value less than z score"),
    AND($AF$306 = "LEFT", $AS430 &lt; IF($AJ$306="", 0, $AJ$306)), $AT430,
    FALSE, N("Check if case is 'RIGHT' and x axis value greater than z score"),
    AND($AF$306 = "RIGHT", $AS430 &gt; IF($AJ$306="", 0, $AJ$306)), $AT430,
    FALSE, N("Default case: Return NA()"),
    TRUE, NA()
)</f>
        <v>8.3456771369636047E-3</v>
      </c>
      <c r="AW430" s="78" cm="1">
        <f t="array" ref="AW430">_xlfn.IFS(
    FALSE, N("Check if X1 shading is ON"),
    $AW$286&lt;&gt;"x", NA(),
    FALSE, N("Check if case is 'LEFT' and x axis value less than z score"),
    AND($AF$309 = "LEFT", $AS430 &lt; IF($AJ$309="", 0, $AJ$309)), $AT430,
    FALSE, N("Check if case is 'RIGHT' and x axis value greater than z score"),
    AND($AF$309 = "RIGHT", $AS430 &gt; IF($AJ$309="", 0, $AJ$309)), $AT430,
    FALSE, N("Check if case is 'TWO' and both directions"),
    AND(
        $AF$309 = "TWO",
        OR($AS430 &lt; -ABS($AJ$309), $AS430 &gt; ABS($AJ$309))
    ), $AT430,
    FALSE, N("Default case: Return NA()"),
    TRUE, NA()
)</f>
        <v>8.3456771369636047E-3</v>
      </c>
      <c r="AX430" s="30"/>
      <c r="AY430" s="66">
        <v>-0.33333333333333548</v>
      </c>
      <c r="AZ430" s="66">
        <v>0.35</v>
      </c>
      <c r="BA430" s="66">
        <f t="shared" si="182"/>
        <v>0.35</v>
      </c>
      <c r="BB430" s="66" t="str">
        <f t="shared" si="183"/>
        <v>x̅</v>
      </c>
      <c r="CZ430" s="5"/>
      <c r="DA430" s="97"/>
      <c r="DB430" s="97"/>
      <c r="DC430" s="97"/>
      <c r="DD430" s="97"/>
      <c r="DE430" s="97"/>
      <c r="DF430" s="97"/>
      <c r="DG430" s="97"/>
      <c r="DH430" s="97"/>
      <c r="DI430" s="97"/>
      <c r="DJ430" s="97"/>
      <c r="DK430" s="97"/>
      <c r="DL430" s="97"/>
      <c r="DM430" s="97"/>
      <c r="DN430" s="97"/>
      <c r="DO430" s="30"/>
      <c r="DP430" s="30"/>
      <c r="DQ430" s="30"/>
      <c r="DR430" s="38">
        <f t="shared" si="203"/>
        <v>2.874999999999996</v>
      </c>
      <c r="DS430" s="78">
        <f t="shared" si="199"/>
        <v>9.1941316138365869E-3</v>
      </c>
      <c r="DT430" s="78" t="e" cm="1">
        <f t="array" ref="DT430">_xlfn.IFS(
    FALSE, N("Check if X1 shading is ON"),
    $DT$287&lt;&gt;"x", NA(),
    FALSE, N("Check if case is 'LEFT' and x axis value less than z score"),
    AND($DE$306 = "LEFT", $DR430 &lt; IF($DI$306="", 0, $DI$306)), $DS430,
    FALSE, N("Check if case is 'RIGHT' and x axis value greater than z score"),
    AND($DE$306 = "RIGHT", $DR430 &gt; IF($DI$306="", 0, $DI$306)), $DS430,
    FALSE, N("Check if case is 'TWO' and both directions"),
    AND(
        $DE$306 = "TWO",
        OR($DR430 &lt; -ABS($DI$306), $DR430 &gt; ABS($DI$307))
    ), $DS430,
    FALSE, N("Default case: Return NA()"),
    TRUE, NA()
)</f>
        <v>#N/A</v>
      </c>
      <c r="DU430" s="78" cm="1">
        <f t="array" ref="DU430">_xlfn.IFS(
    FALSE, N("Check if X1 shading is ON"),
    $DT$287&lt;&gt;"x", NA(),
    FALSE, N("Check if case is 'LEFT' and x axis value less than z score"),
    AND($DE$307 = "LEFT", $DR430 &lt; IF($DI$307="", 0, $DI$307)), $DS430,
    FALSE, N("Check if case is 'RIGHT' and x axis value greater than z score"),
    AND($DE$307 = "RIGHT", $DR430 &gt; IF($DI$307="", 0, $DI$307)), $DS430,
    FALSE, N("Default case: Return NA()"),
    TRUE, NA()
)</f>
        <v>9.1941316138365869E-3</v>
      </c>
      <c r="DV430" s="78" cm="1">
        <f t="array" ref="DV430">_xlfn.IFS(
    FALSE, N("Check if X1 shading is ON"),
    $DV$287&lt;&gt;"x", NA(),
    FALSE, N("Check if case is 'LEFT' and x axis value less than z score"),
    AND($DE$310 = "LEFT", $DR430 &lt; IF($DI$310="", 0, $DI$310)), $DS430,
    FALSE, N("Check if case is 'RIGHT' and x axis value greater than z score"),
    AND($DE$310 = "RIGHT", $DR430 &gt; IF($DI$310="", 0, $DI$310)), $DS430,
    FALSE, N("Check if case is 'TWO' and both directions"),
    AND(
        $DE$310 = "TWO",
        OR($DR430 &lt; -ABS($DI$310), $DR430 &gt; ABS($DI$310))
    ), $DS430,
    FALSE, N("Default case: Return NA()"),
    TRUE, NA()
)</f>
        <v>9.1941316138365869E-3</v>
      </c>
      <c r="DW430" s="30"/>
      <c r="DX430" s="66">
        <v>0.49999999999999789</v>
      </c>
      <c r="DY430" s="66">
        <v>0.32600000000000001</v>
      </c>
      <c r="DZ430" s="66">
        <f t="shared" si="184"/>
        <v>0.32600000000000001</v>
      </c>
      <c r="EA430" s="66" t="str">
        <f t="shared" si="185"/>
        <v>x̅</v>
      </c>
    </row>
    <row r="431" spans="27:131" ht="16" x14ac:dyDescent="0.2">
      <c r="AA431" s="5"/>
      <c r="AB431" s="97"/>
      <c r="AC431" s="97"/>
      <c r="AD431" s="97"/>
      <c r="AE431" s="97"/>
      <c r="AF431" s="97"/>
      <c r="AG431" s="97"/>
      <c r="AH431" s="97"/>
      <c r="AI431" s="97"/>
      <c r="AJ431" s="97"/>
      <c r="AK431" s="97"/>
      <c r="AL431" s="97"/>
      <c r="AM431" s="97"/>
      <c r="AN431" s="97"/>
      <c r="AO431" s="97"/>
      <c r="AP431" s="30"/>
      <c r="AQ431" s="30"/>
      <c r="AR431" s="30"/>
      <c r="AS431" s="38">
        <f t="shared" si="197"/>
        <v>2.958333333333329</v>
      </c>
      <c r="AT431" s="78">
        <f t="shared" si="193"/>
        <v>7.5697742616043654E-3</v>
      </c>
      <c r="AU431" s="78" t="e" cm="1">
        <f t="array" ref="AU431">_xlfn.IFS(
    FALSE, N("Check if X1 shading is ON"),
    $AU$286&lt;&gt;"x", NA(),
    FALSE, N("Check if case is 'LEFT' and x axis value less than z score"),
    AND($AF$305 = "LEFT", $AS431 &lt; IF($AJ$305="", 0, $AJ$305)), $AT431,
    FALSE, N("Check if case is 'RIGHT' and x axis value greater than z score"),
    AND($AF$305 = "RIGHT", $AS431 &gt; IF($AJ$305="", 0, $AJ$305)), $AT431,
    FALSE, N("Check if case is 'TWO' and both directions"),
    AND(
        $AF$305 = "TWO",
        OR($AS431 &lt; -ABS($AJ$305), $AS431 &gt; ABS($AJ$306))
    ), $AT431,
    FALSE, N("Default case: Return NA()"),
    TRUE, NA()
)</f>
        <v>#N/A</v>
      </c>
      <c r="AV431" s="78" cm="1">
        <f t="array" ref="AV431">_xlfn.IFS(
    FALSE, N("Check if X1 shading is ON"),
    $AU$286&lt;&gt;"x", NA(),
    FALSE, N("Check if case is 'LEFT' and x axis value less than z score"),
    AND($AF$306 = "LEFT", $AS431 &lt; IF($AJ$306="", 0, $AJ$306)), $AT431,
    FALSE, N("Check if case is 'RIGHT' and x axis value greater than z score"),
    AND($AF$306 = "RIGHT", $AS431 &gt; IF($AJ$306="", 0, $AJ$306)), $AT431,
    FALSE, N("Default case: Return NA()"),
    TRUE, NA()
)</f>
        <v>7.5697742616043654E-3</v>
      </c>
      <c r="AW431" s="78" cm="1">
        <f t="array" ref="AW431">_xlfn.IFS(
    FALSE, N("Check if X1 shading is ON"),
    $AW$286&lt;&gt;"x", NA(),
    FALSE, N("Check if case is 'LEFT' and x axis value less than z score"),
    AND($AF$309 = "LEFT", $AS431 &lt; IF($AJ$309="", 0, $AJ$309)), $AT431,
    FALSE, N("Check if case is 'RIGHT' and x axis value greater than z score"),
    AND($AF$309 = "RIGHT", $AS431 &gt; IF($AJ$309="", 0, $AJ$309)), $AT431,
    FALSE, N("Check if case is 'TWO' and both directions"),
    AND(
        $AF$309 = "TWO",
        OR($AS431 &lt; -ABS($AJ$309), $AS431 &gt; ABS($AJ$309))
    ), $AT431,
    FALSE, N("Default case: Return NA()"),
    TRUE, NA()
)</f>
        <v>7.5697742616043654E-3</v>
      </c>
      <c r="AX431" s="30"/>
      <c r="AY431" s="66">
        <v>-0.16666666666666879</v>
      </c>
      <c r="AZ431" s="66">
        <v>0.35</v>
      </c>
      <c r="BA431" s="66">
        <f t="shared" si="182"/>
        <v>0.35</v>
      </c>
      <c r="BB431" s="66" t="str">
        <f t="shared" si="183"/>
        <v>x̅</v>
      </c>
      <c r="CZ431" s="5"/>
      <c r="DA431" s="97"/>
      <c r="DB431" s="97"/>
      <c r="DC431" s="97"/>
      <c r="DD431" s="97"/>
      <c r="DE431" s="97"/>
      <c r="DF431" s="97"/>
      <c r="DG431" s="97"/>
      <c r="DH431" s="97"/>
      <c r="DI431" s="97"/>
      <c r="DJ431" s="97"/>
      <c r="DK431" s="97"/>
      <c r="DL431" s="97"/>
      <c r="DM431" s="97"/>
      <c r="DN431" s="97"/>
      <c r="DO431" s="30"/>
      <c r="DP431" s="30"/>
      <c r="DQ431" s="30"/>
      <c r="DR431" s="38">
        <f t="shared" si="203"/>
        <v>2.9166666666666625</v>
      </c>
      <c r="DS431" s="78">
        <f t="shared" si="199"/>
        <v>8.3456771369636047E-3</v>
      </c>
      <c r="DT431" s="78" t="e" cm="1">
        <f t="array" ref="DT431">_xlfn.IFS(
    FALSE, N("Check if X1 shading is ON"),
    $DT$287&lt;&gt;"x", NA(),
    FALSE, N("Check if case is 'LEFT' and x axis value less than z score"),
    AND($DE$306 = "LEFT", $DR431 &lt; IF($DI$306="", 0, $DI$306)), $DS431,
    FALSE, N("Check if case is 'RIGHT' and x axis value greater than z score"),
    AND($DE$306 = "RIGHT", $DR431 &gt; IF($DI$306="", 0, $DI$306)), $DS431,
    FALSE, N("Check if case is 'TWO' and both directions"),
    AND(
        $DE$306 = "TWO",
        OR($DR431 &lt; -ABS($DI$306), $DR431 &gt; ABS($DI$307))
    ), $DS431,
    FALSE, N("Default case: Return NA()"),
    TRUE, NA()
)</f>
        <v>#N/A</v>
      </c>
      <c r="DU431" s="78" cm="1">
        <f t="array" ref="DU431">_xlfn.IFS(
    FALSE, N("Check if X1 shading is ON"),
    $DT$287&lt;&gt;"x", NA(),
    FALSE, N("Check if case is 'LEFT' and x axis value less than z score"),
    AND($DE$307 = "LEFT", $DR431 &lt; IF($DI$307="", 0, $DI$307)), $DS431,
    FALSE, N("Check if case is 'RIGHT' and x axis value greater than z score"),
    AND($DE$307 = "RIGHT", $DR431 &gt; IF($DI$307="", 0, $DI$307)), $DS431,
    FALSE, N("Default case: Return NA()"),
    TRUE, NA()
)</f>
        <v>8.3456771369636047E-3</v>
      </c>
      <c r="DV431" s="78" cm="1">
        <f t="array" ref="DV431">_xlfn.IFS(
    FALSE, N("Check if X1 shading is ON"),
    $DV$287&lt;&gt;"x", NA(),
    FALSE, N("Check if case is 'LEFT' and x axis value less than z score"),
    AND($DE$310 = "LEFT", $DR431 &lt; IF($DI$310="", 0, $DI$310)), $DS431,
    FALSE, N("Check if case is 'RIGHT' and x axis value greater than z score"),
    AND($DE$310 = "RIGHT", $DR431 &gt; IF($DI$310="", 0, $DI$310)), $DS431,
    FALSE, N("Check if case is 'TWO' and both directions"),
    AND(
        $DE$310 = "TWO",
        OR($DR431 &lt; -ABS($DI$310), $DR431 &gt; ABS($DI$310))
    ), $DS431,
    FALSE, N("Default case: Return NA()"),
    TRUE, NA()
)</f>
        <v>8.3456771369636047E-3</v>
      </c>
      <c r="DW431" s="30"/>
      <c r="DX431" s="66">
        <v>-0.33333333333333548</v>
      </c>
      <c r="DY431" s="66">
        <v>0.35</v>
      </c>
      <c r="DZ431" s="66">
        <f t="shared" si="184"/>
        <v>0.35</v>
      </c>
      <c r="EA431" s="66" t="str">
        <f t="shared" si="185"/>
        <v>x̅</v>
      </c>
    </row>
    <row r="432" spans="27:131" ht="16" x14ac:dyDescent="0.2">
      <c r="AA432" s="5"/>
      <c r="AB432" s="97"/>
      <c r="AC432" s="97"/>
      <c r="AD432" s="97"/>
      <c r="AE432" s="97"/>
      <c r="AF432" s="97"/>
      <c r="AG432" s="97"/>
      <c r="AH432" s="97"/>
      <c r="AI432" s="97"/>
      <c r="AJ432" s="97"/>
      <c r="AK432" s="97"/>
      <c r="AL432" s="97"/>
      <c r="AM432" s="97"/>
      <c r="AN432" s="97"/>
      <c r="AO432" s="97"/>
      <c r="AP432" s="30"/>
      <c r="AQ432" s="30"/>
      <c r="AR432" s="30"/>
      <c r="AS432" s="38">
        <f t="shared" si="197"/>
        <v>2.9999999999999956</v>
      </c>
      <c r="AT432" s="78">
        <f t="shared" si="193"/>
        <v>6.8609287304042203E-3</v>
      </c>
      <c r="AU432" s="78" t="e" cm="1">
        <f t="array" ref="AU432">_xlfn.IFS(
    FALSE, N("Check if X1 shading is ON"),
    $AU$286&lt;&gt;"x", NA(),
    FALSE, N("Check if case is 'LEFT' and x axis value less than z score"),
    AND($AF$305 = "LEFT", $AS432 &lt; IF($AJ$305="", 0, $AJ$305)), $AT432,
    FALSE, N("Check if case is 'RIGHT' and x axis value greater than z score"),
    AND($AF$305 = "RIGHT", $AS432 &gt; IF($AJ$305="", 0, $AJ$305)), $AT432,
    FALSE, N("Check if case is 'TWO' and both directions"),
    AND(
        $AF$305 = "TWO",
        OR($AS432 &lt; -ABS($AJ$305), $AS432 &gt; ABS($AJ$306))
    ), $AT432,
    FALSE, N("Default case: Return NA()"),
    TRUE, NA()
)</f>
        <v>#N/A</v>
      </c>
      <c r="AV432" s="78" cm="1">
        <f t="array" ref="AV432">_xlfn.IFS(
    FALSE, N("Check if X1 shading is ON"),
    $AU$286&lt;&gt;"x", NA(),
    FALSE, N("Check if case is 'LEFT' and x axis value less than z score"),
    AND($AF$306 = "LEFT", $AS432 &lt; IF($AJ$306="", 0, $AJ$306)), $AT432,
    FALSE, N("Check if case is 'RIGHT' and x axis value greater than z score"),
    AND($AF$306 = "RIGHT", $AS432 &gt; IF($AJ$306="", 0, $AJ$306)), $AT432,
    FALSE, N("Default case: Return NA()"),
    TRUE, NA()
)</f>
        <v>6.8609287304042203E-3</v>
      </c>
      <c r="AW432" s="78" cm="1">
        <f t="array" ref="AW432">_xlfn.IFS(
    FALSE, N("Check if X1 shading is ON"),
    $AW$286&lt;&gt;"x", NA(),
    FALSE, N("Check if case is 'LEFT' and x axis value less than z score"),
    AND($AF$309 = "LEFT", $AS432 &lt; IF($AJ$309="", 0, $AJ$309)), $AT432,
    FALSE, N("Check if case is 'RIGHT' and x axis value greater than z score"),
    AND($AF$309 = "RIGHT", $AS432 &gt; IF($AJ$309="", 0, $AJ$309)), $AT432,
    FALSE, N("Check if case is 'TWO' and both directions"),
    AND(
        $AF$309 = "TWO",
        OR($AS432 &lt; -ABS($AJ$309), $AS432 &gt; ABS($AJ$309))
    ), $AT432,
    FALSE, N("Default case: Return NA()"),
    TRUE, NA()
)</f>
        <v>6.8609287304042203E-3</v>
      </c>
      <c r="AX432" s="30"/>
      <c r="AY432" s="66">
        <v>0.16666666666666449</v>
      </c>
      <c r="AZ432" s="66">
        <v>0.35</v>
      </c>
      <c r="BA432" s="66">
        <f t="shared" si="182"/>
        <v>0.35</v>
      </c>
      <c r="BB432" s="66" t="str">
        <f t="shared" si="183"/>
        <v>x̅</v>
      </c>
      <c r="CZ432" s="5"/>
      <c r="DA432" s="97"/>
      <c r="DB432" s="97"/>
      <c r="DC432" s="97"/>
      <c r="DD432" s="97"/>
      <c r="DE432" s="97"/>
      <c r="DF432" s="97"/>
      <c r="DG432" s="97"/>
      <c r="DH432" s="97"/>
      <c r="DI432" s="97"/>
      <c r="DJ432" s="97"/>
      <c r="DK432" s="97"/>
      <c r="DL432" s="97"/>
      <c r="DM432" s="97"/>
      <c r="DN432" s="97"/>
      <c r="DO432" s="30"/>
      <c r="DP432" s="30"/>
      <c r="DQ432" s="30"/>
      <c r="DR432" s="38">
        <f t="shared" si="203"/>
        <v>2.958333333333329</v>
      </c>
      <c r="DS432" s="78">
        <f t="shared" si="199"/>
        <v>7.5697742616043654E-3</v>
      </c>
      <c r="DT432" s="78" t="e" cm="1">
        <f t="array" ref="DT432">_xlfn.IFS(
    FALSE, N("Check if X1 shading is ON"),
    $DT$287&lt;&gt;"x", NA(),
    FALSE, N("Check if case is 'LEFT' and x axis value less than z score"),
    AND($DE$306 = "LEFT", $DR432 &lt; IF($DI$306="", 0, $DI$306)), $DS432,
    FALSE, N("Check if case is 'RIGHT' and x axis value greater than z score"),
    AND($DE$306 = "RIGHT", $DR432 &gt; IF($DI$306="", 0, $DI$306)), $DS432,
    FALSE, N("Check if case is 'TWO' and both directions"),
    AND(
        $DE$306 = "TWO",
        OR($DR432 &lt; -ABS($DI$306), $DR432 &gt; ABS($DI$307))
    ), $DS432,
    FALSE, N("Default case: Return NA()"),
    TRUE, NA()
)</f>
        <v>#N/A</v>
      </c>
      <c r="DU432" s="78" cm="1">
        <f t="array" ref="DU432">_xlfn.IFS(
    FALSE, N("Check if X1 shading is ON"),
    $DT$287&lt;&gt;"x", NA(),
    FALSE, N("Check if case is 'LEFT' and x axis value less than z score"),
    AND($DE$307 = "LEFT", $DR432 &lt; IF($DI$307="", 0, $DI$307)), $DS432,
    FALSE, N("Check if case is 'RIGHT' and x axis value greater than z score"),
    AND($DE$307 = "RIGHT", $DR432 &gt; IF($DI$307="", 0, $DI$307)), $DS432,
    FALSE, N("Default case: Return NA()"),
    TRUE, NA()
)</f>
        <v>7.5697742616043654E-3</v>
      </c>
      <c r="DV432" s="78" cm="1">
        <f t="array" ref="DV432">_xlfn.IFS(
    FALSE, N("Check if X1 shading is ON"),
    $DV$287&lt;&gt;"x", NA(),
    FALSE, N("Check if case is 'LEFT' and x axis value less than z score"),
    AND($DE$310 = "LEFT", $DR432 &lt; IF($DI$310="", 0, $DI$310)), $DS432,
    FALSE, N("Check if case is 'RIGHT' and x axis value greater than z score"),
    AND($DE$310 = "RIGHT", $DR432 &gt; IF($DI$310="", 0, $DI$310)), $DS432,
    FALSE, N("Check if case is 'TWO' and both directions"),
    AND(
        $DE$310 = "TWO",
        OR($DR432 &lt; -ABS($DI$310), $DR432 &gt; ABS($DI$310))
    ), $DS432,
    FALSE, N("Default case: Return NA()"),
    TRUE, NA()
)</f>
        <v>7.5697742616043654E-3</v>
      </c>
      <c r="DW432" s="30"/>
      <c r="DX432" s="66">
        <v>-0.16666666666666879</v>
      </c>
      <c r="DY432" s="66">
        <v>0.35</v>
      </c>
      <c r="DZ432" s="66">
        <f t="shared" si="184"/>
        <v>0.35</v>
      </c>
      <c r="EA432" s="66" t="str">
        <f t="shared" si="185"/>
        <v>x̅</v>
      </c>
    </row>
    <row r="433" spans="27:131" ht="16" x14ac:dyDescent="0.2">
      <c r="AA433" s="5"/>
      <c r="AB433" s="97"/>
      <c r="AC433" s="97"/>
      <c r="AD433" s="97"/>
      <c r="AE433" s="97"/>
      <c r="AF433" s="97"/>
      <c r="AG433" s="97"/>
      <c r="AH433" s="97"/>
      <c r="AI433" s="97"/>
      <c r="AJ433" s="97"/>
      <c r="AK433" s="97"/>
      <c r="AL433" s="97"/>
      <c r="AM433" s="97"/>
      <c r="AN433" s="97"/>
      <c r="AO433" s="97"/>
      <c r="AP433" s="30"/>
      <c r="AQ433" s="30"/>
      <c r="AR433" s="30"/>
      <c r="AS433" s="30"/>
      <c r="AT433" s="30"/>
      <c r="AU433" s="26"/>
      <c r="AV433" s="26"/>
      <c r="AW433" s="26"/>
      <c r="AX433" s="30"/>
      <c r="AY433" s="66">
        <v>0.33333333333333115</v>
      </c>
      <c r="AZ433" s="66">
        <v>0.35</v>
      </c>
      <c r="BA433" s="66">
        <f t="shared" si="182"/>
        <v>0.35</v>
      </c>
      <c r="BB433" s="66" t="str">
        <f t="shared" si="183"/>
        <v>x̅</v>
      </c>
      <c r="CZ433" s="5"/>
      <c r="DA433" s="97"/>
      <c r="DB433" s="97"/>
      <c r="DC433" s="97"/>
      <c r="DD433" s="97"/>
      <c r="DE433" s="97"/>
      <c r="DF433" s="97"/>
      <c r="DG433" s="97"/>
      <c r="DH433" s="97"/>
      <c r="DI433" s="97"/>
      <c r="DJ433" s="97"/>
      <c r="DK433" s="97"/>
      <c r="DL433" s="97"/>
      <c r="DM433" s="97"/>
      <c r="DN433" s="97"/>
      <c r="DO433" s="30"/>
      <c r="DP433" s="30"/>
      <c r="DQ433" s="30"/>
      <c r="DR433" s="38">
        <f t="shared" si="203"/>
        <v>2.9999999999999956</v>
      </c>
      <c r="DS433" s="78">
        <f t="shared" si="199"/>
        <v>6.8609287304042203E-3</v>
      </c>
      <c r="DT433" s="78" t="e" cm="1">
        <f t="array" ref="DT433">_xlfn.IFS(
    FALSE, N("Check if X1 shading is ON"),
    $DT$287&lt;&gt;"x", NA(),
    FALSE, N("Check if case is 'LEFT' and x axis value less than z score"),
    AND($DE$306 = "LEFT", $DR433 &lt; IF($DI$306="", 0, $DI$306)), $DS433,
    FALSE, N("Check if case is 'RIGHT' and x axis value greater than z score"),
    AND($DE$306 = "RIGHT", $DR433 &gt; IF($DI$306="", 0, $DI$306)), $DS433,
    FALSE, N("Check if case is 'TWO' and both directions"),
    AND(
        $DE$306 = "TWO",
        OR($DR433 &lt; -ABS($DI$306), $DR433 &gt; ABS($DI$307))
    ), $DS433,
    FALSE, N("Default case: Return NA()"),
    TRUE, NA()
)</f>
        <v>#N/A</v>
      </c>
      <c r="DU433" s="78" cm="1">
        <f t="array" ref="DU433">_xlfn.IFS(
    FALSE, N("Check if X1 shading is ON"),
    $DT$287&lt;&gt;"x", NA(),
    FALSE, N("Check if case is 'LEFT' and x axis value less than z score"),
    AND($DE$307 = "LEFT", $DR433 &lt; IF($DI$307="", 0, $DI$307)), $DS433,
    FALSE, N("Check if case is 'RIGHT' and x axis value greater than z score"),
    AND($DE$307 = "RIGHT", $DR433 &gt; IF($DI$307="", 0, $DI$307)), $DS433,
    FALSE, N("Default case: Return NA()"),
    TRUE, NA()
)</f>
        <v>6.8609287304042203E-3</v>
      </c>
      <c r="DV433" s="78" cm="1">
        <f t="array" ref="DV433">_xlfn.IFS(
    FALSE, N("Check if X1 shading is ON"),
    $DV$287&lt;&gt;"x", NA(),
    FALSE, N("Check if case is 'LEFT' and x axis value less than z score"),
    AND($DE$310 = "LEFT", $DR433 &lt; IF($DI$310="", 0, $DI$310)), $DS433,
    FALSE, N("Check if case is 'RIGHT' and x axis value greater than z score"),
    AND($DE$310 = "RIGHT", $DR433 &gt; IF($DI$310="", 0, $DI$310)), $DS433,
    FALSE, N("Check if case is 'TWO' and both directions"),
    AND(
        $DE$310 = "TWO",
        OR($DR433 &lt; -ABS($DI$310), $DR433 &gt; ABS($DI$310))
    ), $DS433,
    FALSE, N("Default case: Return NA()"),
    TRUE, NA()
)</f>
        <v>6.8609287304042203E-3</v>
      </c>
      <c r="DW433" s="30"/>
      <c r="DX433" s="66">
        <v>0.16666666666666449</v>
      </c>
      <c r="DY433" s="66">
        <v>0.35</v>
      </c>
      <c r="DZ433" s="66">
        <f t="shared" si="184"/>
        <v>0.35</v>
      </c>
      <c r="EA433" s="66" t="str">
        <f t="shared" si="185"/>
        <v>x̅</v>
      </c>
    </row>
    <row r="434" spans="27:131" ht="16" x14ac:dyDescent="0.2">
      <c r="AA434" s="5"/>
      <c r="AB434" s="97"/>
      <c r="AC434" s="97"/>
      <c r="AD434" s="97"/>
      <c r="AE434" s="97"/>
      <c r="AF434" s="97"/>
      <c r="AG434" s="97"/>
      <c r="AH434" s="97"/>
      <c r="AI434" s="97"/>
      <c r="AJ434" s="97"/>
      <c r="AK434" s="97"/>
      <c r="AL434" s="97"/>
      <c r="AM434" s="97"/>
      <c r="AN434" s="97"/>
      <c r="AO434" s="97"/>
      <c r="AP434" s="30"/>
      <c r="AQ434" s="30"/>
      <c r="AR434" s="30"/>
      <c r="AS434" s="30"/>
      <c r="AT434" s="30"/>
      <c r="AU434" s="26"/>
      <c r="AV434" s="26"/>
      <c r="AW434" s="26"/>
      <c r="AX434" s="30"/>
      <c r="AY434" s="66">
        <v>-0.16666666666666879</v>
      </c>
      <c r="AZ434" s="66">
        <v>0.374</v>
      </c>
      <c r="BA434" s="66">
        <f t="shared" ref="BA434:BA435" si="204">IF($BA$240="x",AZ434,NA())</f>
        <v>0.374</v>
      </c>
      <c r="BB434" s="66" t="str">
        <f t="shared" si="183"/>
        <v>x̅</v>
      </c>
      <c r="CZ434" s="5"/>
      <c r="DA434" s="97"/>
      <c r="DB434" s="97"/>
      <c r="DC434" s="97"/>
      <c r="DD434" s="97"/>
      <c r="DE434" s="97"/>
      <c r="DF434" s="97"/>
      <c r="DG434" s="97"/>
      <c r="DH434" s="97"/>
      <c r="DI434" s="97"/>
      <c r="DJ434" s="97"/>
      <c r="DK434" s="97"/>
      <c r="DL434" s="97"/>
      <c r="DM434" s="97"/>
      <c r="DN434" s="97"/>
      <c r="DO434" s="30"/>
      <c r="DP434" s="30"/>
      <c r="DQ434" s="30"/>
      <c r="DR434" s="30"/>
      <c r="DS434" s="30"/>
      <c r="DT434" s="26"/>
      <c r="DU434" s="26"/>
      <c r="DV434" s="26"/>
      <c r="DW434" s="30"/>
      <c r="DX434" s="66">
        <v>0.33333333333333115</v>
      </c>
      <c r="DY434" s="66">
        <v>0.35</v>
      </c>
      <c r="DZ434" s="66">
        <f t="shared" si="184"/>
        <v>0.35</v>
      </c>
      <c r="EA434" s="66" t="str">
        <f t="shared" si="185"/>
        <v>x̅</v>
      </c>
    </row>
    <row r="435" spans="27:131" ht="16" x14ac:dyDescent="0.2">
      <c r="AA435"/>
      <c r="AB435" s="97"/>
      <c r="AC435" s="97"/>
      <c r="AD435" s="97"/>
      <c r="AE435" s="97"/>
      <c r="AF435" s="97"/>
      <c r="AG435" s="97"/>
      <c r="AH435" s="97"/>
      <c r="AI435" s="97"/>
      <c r="AJ435" s="97"/>
      <c r="AK435" s="97"/>
      <c r="AL435" s="97"/>
      <c r="AM435" s="97"/>
      <c r="AN435" s="97"/>
      <c r="AO435" s="97"/>
      <c r="AP435" s="30"/>
      <c r="AQ435" s="97"/>
      <c r="AR435" s="97"/>
      <c r="AS435" s="97"/>
      <c r="AT435" s="97"/>
      <c r="AU435" s="100"/>
      <c r="AV435" s="100"/>
      <c r="AW435" s="100"/>
      <c r="AX435" s="97"/>
      <c r="AY435" s="66">
        <v>0.16666666666666449</v>
      </c>
      <c r="AZ435" s="66">
        <v>0.374</v>
      </c>
      <c r="BA435" s="66">
        <f t="shared" si="204"/>
        <v>0.374</v>
      </c>
      <c r="BB435" s="66" t="str">
        <f t="shared" si="183"/>
        <v>x̅</v>
      </c>
      <c r="CZ435" s="5"/>
      <c r="DA435" s="97"/>
      <c r="DB435" s="97"/>
      <c r="DC435" s="97"/>
      <c r="DD435" s="97"/>
      <c r="DE435" s="97"/>
      <c r="DF435" s="97"/>
      <c r="DG435" s="97"/>
      <c r="DH435" s="97"/>
      <c r="DI435" s="97"/>
      <c r="DJ435" s="97"/>
      <c r="DK435" s="97"/>
      <c r="DL435" s="97"/>
      <c r="DM435" s="97"/>
      <c r="DN435" s="97"/>
      <c r="DO435" s="30"/>
      <c r="DP435" s="30"/>
      <c r="DQ435" s="30"/>
      <c r="DR435" s="30"/>
      <c r="DS435" s="30"/>
      <c r="DT435" s="26"/>
      <c r="DU435" s="26"/>
      <c r="DV435" s="26"/>
      <c r="DW435" s="30"/>
      <c r="DX435" s="66">
        <v>-0.16666666666666879</v>
      </c>
      <c r="DY435" s="66">
        <v>0.374</v>
      </c>
      <c r="DZ435" s="66">
        <f t="shared" ref="DZ435:DZ436" si="205">IF($DZ$241="x",DY435,NA())</f>
        <v>0.374</v>
      </c>
      <c r="EA435" s="66" t="str">
        <f t="shared" si="185"/>
        <v>x̅</v>
      </c>
    </row>
    <row r="436" spans="27:131" ht="16" x14ac:dyDescent="0.2">
      <c r="AA436"/>
      <c r="AB436" s="97"/>
      <c r="AC436" s="97"/>
      <c r="AD436" s="97"/>
      <c r="AE436" s="97"/>
      <c r="AF436" s="97"/>
      <c r="AG436" s="97"/>
      <c r="AH436" s="97"/>
      <c r="AI436" s="97"/>
      <c r="AJ436" s="97"/>
      <c r="AK436" s="97"/>
      <c r="AL436" s="97"/>
      <c r="AM436"/>
      <c r="AN436"/>
      <c r="AO436"/>
      <c r="AP436"/>
      <c r="AQ436"/>
      <c r="AR436"/>
      <c r="AS436"/>
      <c r="AT436"/>
      <c r="AU436" s="2"/>
      <c r="AV436" s="2"/>
      <c r="AW436" s="2"/>
      <c r="AX436"/>
      <c r="AY436"/>
      <c r="AZ436"/>
      <c r="BA436"/>
      <c r="DA436" s="97"/>
      <c r="DB436" s="97"/>
      <c r="DC436" s="97"/>
      <c r="DD436" s="97"/>
      <c r="DE436" s="97"/>
      <c r="DF436" s="97"/>
      <c r="DG436" s="97"/>
      <c r="DH436" s="97"/>
      <c r="DI436" s="97"/>
      <c r="DJ436" s="97"/>
      <c r="DK436" s="97"/>
      <c r="DL436" s="97"/>
      <c r="DM436" s="97"/>
      <c r="DN436" s="97"/>
      <c r="DO436" s="30"/>
      <c r="DP436" s="97"/>
      <c r="DQ436" s="97"/>
      <c r="DR436" s="97"/>
      <c r="DS436" s="97"/>
      <c r="DT436" s="100"/>
      <c r="DU436" s="100"/>
      <c r="DV436" s="100"/>
      <c r="DW436" s="97"/>
      <c r="DX436" s="66">
        <v>0.16666666666666449</v>
      </c>
      <c r="DY436" s="66">
        <v>0.374</v>
      </c>
      <c r="DZ436" s="66">
        <f t="shared" si="205"/>
        <v>0.374</v>
      </c>
      <c r="EA436" s="66" t="str">
        <f t="shared" si="185"/>
        <v>x̅</v>
      </c>
    </row>
  </sheetData>
  <dataValidations count="9">
    <dataValidation type="list" allowBlank="1" showInputMessage="1" showErrorMessage="1" sqref="H24 H59 AP25 AP55" xr:uid="{1E201583-01E9-BE48-BFCD-F8CAB4D438DB}">
      <formula1>"σ, SE = σ(x̅) = σ/√n, SE = σ̂(x̅) = s/√n"</formula1>
    </dataValidation>
    <dataValidation type="list" allowBlank="1" showInputMessage="1" showErrorMessage="1" sqref="F30 F65 AN31 AN61" xr:uid="{39168F64-D10B-EC43-A685-DEB95F730B6B}">
      <formula1>"left, right"</formula1>
    </dataValidation>
    <dataValidation type="list" allowBlank="1" showInputMessage="1" showErrorMessage="1" sqref="F26:F27 F61:F62 AN27:AN28 AN57:AN58" xr:uid="{92AFD40D-1939-184F-990B-0F9F9951FFF8}">
      <formula1>"left, right, two left, two right"</formula1>
    </dataValidation>
    <dataValidation type="list" allowBlank="1" showInputMessage="1" showErrorMessage="1" sqref="D26:D27 D30 D61:D62 D65 AL27:AL28 AL31 AL57:AL58 AL61" xr:uid="{5320F7BD-2F12-3040-AC11-DBC9EC4580DB}">
      <formula1>"normal pop, normal x̅,  T x̅"</formula1>
    </dataValidation>
    <dataValidation type="list" allowBlank="1" showInputMessage="1" sqref="E30 E26:E27 E65 E61:E62 AM31 AM27:AM28 AM61 AM57:AM58" xr:uid="{0BA1C571-1283-BB49-B89D-514E0839F24D}">
      <formula1>"Individual value x, critical value x̅, new sample x̅"</formula1>
    </dataValidation>
    <dataValidation type="list" allowBlank="1" showInputMessage="1" showErrorMessage="1" sqref="J24 J59 AR25 AR55" xr:uid="{1CBCC9BF-6F27-6941-893B-FF2D8B9B2CC5}">
      <formula1>"z score, t score"</formula1>
    </dataValidation>
    <dataValidation type="list" allowBlank="1" showInputMessage="1" showErrorMessage="1" sqref="AI87 I24 AI286 I59 AQ25 AQ55 DH88 DH287" xr:uid="{DC549737-1057-6743-A88F-2407DAC54419}">
      <formula1>"x, x̅, r"</formula1>
    </dataValidation>
    <dataValidation type="list" allowBlank="1" showInputMessage="1" showErrorMessage="1" sqref="K24 K59 AS25 AS55" xr:uid="{B994A020-87AC-3141-B3E8-24B3AC49C713}">
      <formula1>"P(x), P(x̅)"</formula1>
    </dataValidation>
    <dataValidation type="whole" allowBlank="1" showInputMessage="1" showErrorMessage="1" sqref="AL91 J21 AL290 DK291 DK92" xr:uid="{3B02F914-7BC6-0042-A385-B6A5580F0753}">
      <formula1>0</formula1>
      <formula2>3</formula2>
    </dataValidation>
  </dataValidations>
  <pageMargins left="0.7" right="0.7" top="0.75" bottom="0.75" header="0.3" footer="0.3"/>
  <pageSetup orientation="portrait" horizontalDpi="0" verticalDpi="0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SCORECHART</vt:lpstr>
      <vt:lpstr>SCORECHART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Goodnite, Andy</dc:creator>
  <cp:lastModifiedBy>Raymond Frost</cp:lastModifiedBy>
  <cp:lastPrinted>2024-11-03T14:50:46Z</cp:lastPrinted>
  <dcterms:created xsi:type="dcterms:W3CDTF">2017-08-21T20:56:27Z</dcterms:created>
  <dcterms:modified xsi:type="dcterms:W3CDTF">2025-03-06T03:48:55Z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rade formulas">
    <vt:lpwstr>selected</vt:lpwstr>
  </property>
  <property fmtid="{D5CDD505-2E9C-101B-9397-08002B2CF9AE}" pid="3" name="Feedback ON - Student controlled">
    <vt:lpwstr>selected</vt:lpwstr>
  </property>
  <property fmtid="{D5CDD505-2E9C-101B-9397-08002B2CF9AE}" pid="4" name="Create model charts">
    <vt:lpwstr>selected</vt:lpwstr>
  </property>
  <property fmtid="{D5CDD505-2E9C-101B-9397-08002B2CF9AE}" pid="5" name="Grade cell references">
    <vt:lpwstr>selected</vt:lpwstr>
  </property>
  <property fmtid="{D5CDD505-2E9C-101B-9397-08002B2CF9AE}" pid="6" name="Keep original number formatting">
    <vt:lpwstr>selected</vt:lpwstr>
  </property>
  <property fmtid="{D5CDD505-2E9C-101B-9397-08002B2CF9AE}" pid="7" name="Create model pivot tables">
    <vt:lpwstr>selected</vt:lpwstr>
  </property>
  <property fmtid="{D5CDD505-2E9C-101B-9397-08002B2CF9AE}" pid="8" name="Grade absolute references">
    <vt:lpwstr>selected</vt:lpwstr>
  </property>
  <property fmtid="{D5CDD505-2E9C-101B-9397-08002B2CF9AE}" pid="9" name="Keep original assumptions">
    <vt:lpwstr>selected</vt:lpwstr>
  </property>
  <property fmtid="{D5CDD505-2E9C-101B-9397-08002B2CF9AE}" pid="10" name="Create pivot table prompts">
    <vt:lpwstr>selected</vt:lpwstr>
  </property>
  <property fmtid="{D5CDD505-2E9C-101B-9397-08002B2CF9AE}" pid="11" name="Ignore number formatting">
    <vt:lpwstr>selected</vt:lpwstr>
  </property>
  <property fmtid="{D5CDD505-2E9C-101B-9397-08002B2CF9AE}" pid="12" name="Keep original borders/shading">
    <vt:lpwstr>selected</vt:lpwstr>
  </property>
  <property fmtid="{D5CDD505-2E9C-101B-9397-08002B2CF9AE}" pid="13" name="Create table sort &amp; filter prompts">
    <vt:lpwstr>selected</vt:lpwstr>
  </property>
  <property fmtid="{D5CDD505-2E9C-101B-9397-08002B2CF9AE}" pid="14" name="Create answer key (CAUTION!)">
    <vt:lpwstr>selected</vt:lpwstr>
  </property>
  <property fmtid="{D5CDD505-2E9C-101B-9397-08002B2CF9AE}" pid="15" name="Hide CODED file">
    <vt:lpwstr>selected</vt:lpwstr>
  </property>
  <property fmtid="{D5CDD505-2E9C-101B-9397-08002B2CF9AE}" pid="16" name="5">
    <vt:lpwstr>selected</vt:lpwstr>
  </property>
  <property fmtid="{D5CDD505-2E9C-101B-9397-08002B2CF9AE}" pid="17" name="1E-05">
    <vt:lpwstr>selected</vt:lpwstr>
  </property>
  <property fmtid="{D5CDD505-2E9C-101B-9397-08002B2CF9AE}" pid="18" name="200">
    <vt:lpwstr>selected</vt:lpwstr>
  </property>
  <property fmtid="{D5CDD505-2E9C-101B-9397-08002B2CF9AE}" pid="19" name="One generic file for all">
    <vt:lpwstr>selected</vt:lpwstr>
  </property>
  <property fmtid="{D5CDD505-2E9C-101B-9397-08002B2CF9AE}" pid="20" name="Keep original formulas">
    <vt:lpwstr>selected</vt:lpwstr>
  </property>
  <property fmtid="{D5CDD505-2E9C-101B-9397-08002B2CF9AE}" pid="21" name="Keep original values">
    <vt:lpwstr>selected</vt:lpwstr>
  </property>
  <property fmtid="{D5CDD505-2E9C-101B-9397-08002B2CF9AE}" pid="22" name="Full assignment">
    <vt:lpwstr>selected</vt:lpwstr>
  </property>
  <property fmtid="{D5CDD505-2E9C-101B-9397-08002B2CF9AE}" pid="23" name="Keep original tab order">
    <vt:lpwstr>selected</vt:lpwstr>
  </property>
  <property fmtid="{D5CDD505-2E9C-101B-9397-08002B2CF9AE}" pid="24" name="Keep original tab names">
    <vt:lpwstr>selected</vt:lpwstr>
  </property>
  <property fmtid="{D5CDD505-2E9C-101B-9397-08002B2CF9AE}" pid="25" name="Prohibit external references">
    <vt:lpwstr>selected</vt:lpwstr>
  </property>
  <property fmtid="{D5CDD505-2E9C-101B-9397-08002B2CF9AE}" pid="26" name="Low value">
    <vt:i4>1</vt:i4>
  </property>
  <property fmtid="{D5CDD505-2E9C-101B-9397-08002B2CF9AE}" pid="27" name="High value">
    <vt:i4>2</vt:i4>
  </property>
  <property fmtid="{D5CDD505-2E9C-101B-9397-08002B2CF9AE}" pid="28" name="Formulas">
    <vt:i4>1</vt:i4>
  </property>
  <property fmtid="{D5CDD505-2E9C-101B-9397-08002B2CF9AE}" pid="29" name="Answer blocks">
    <vt:i4>5</vt:i4>
  </property>
  <property fmtid="{D5CDD505-2E9C-101B-9397-08002B2CF9AE}" pid="30" name="Pivot tables">
    <vt:i4>1</vt:i4>
  </property>
</Properties>
</file>